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2"/>
  </bookViews>
  <sheets>
    <sheet name="资产负债表" sheetId="1" r:id="rId1"/>
    <sheet name="损益表" sheetId="2" r:id="rId2"/>
    <sheet name="现金流量表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<sst xmlns="http://schemas.openxmlformats.org/spreadsheetml/2006/main" count="272" uniqueCount="236">
  <si>
    <t>资产负债表</t>
  </si>
  <si>
    <t/>
  </si>
  <si>
    <r>
      <t xml:space="preserve">      企会0</t>
    </r>
    <r>
      <rPr>
        <sz val="10"/>
        <color indexed="8"/>
        <rFont val="宋体"/>
        <family val="0"/>
      </rPr>
      <t>1</t>
    </r>
  </si>
  <si>
    <t>企会01</t>
  </si>
  <si>
    <t>编制单位:湖南胜利湘钢钢管有限公司</t>
  </si>
  <si>
    <t>金额单位：元</t>
  </si>
  <si>
    <t>单位:元</t>
  </si>
  <si>
    <t>资   产</t>
  </si>
  <si>
    <t>行次</t>
  </si>
  <si>
    <t>年初数</t>
  </si>
  <si>
    <t>期末数</t>
  </si>
  <si>
    <t>负债和所有者权益</t>
  </si>
  <si>
    <t>调整额</t>
  </si>
  <si>
    <t>调整后</t>
  </si>
  <si>
    <t>(或股东权益）</t>
  </si>
  <si>
    <t>流动资产：</t>
  </si>
  <si>
    <t>流动负债：</t>
  </si>
  <si>
    <t xml:space="preserve">  货币资金</t>
  </si>
  <si>
    <t>1</t>
  </si>
  <si>
    <t xml:space="preserve">  短期借款</t>
  </si>
  <si>
    <t>50</t>
  </si>
  <si>
    <t xml:space="preserve">   其中：其他货币资金</t>
  </si>
  <si>
    <t>2</t>
  </si>
  <si>
    <t xml:space="preserve">  应付票据</t>
  </si>
  <si>
    <t>51</t>
  </si>
  <si>
    <t xml:space="preserve">  应收票据</t>
  </si>
  <si>
    <t>3</t>
  </si>
  <si>
    <t xml:space="preserve">  应付账款</t>
  </si>
  <si>
    <t>52</t>
  </si>
  <si>
    <t xml:space="preserve">  应收股利</t>
  </si>
  <si>
    <t>4</t>
  </si>
  <si>
    <t xml:space="preserve">  预收账款</t>
  </si>
  <si>
    <t>53</t>
  </si>
  <si>
    <t xml:space="preserve">  应收利息</t>
  </si>
  <si>
    <t>5</t>
  </si>
  <si>
    <t xml:space="preserve">  应付职工薪酬</t>
  </si>
  <si>
    <t>54</t>
  </si>
  <si>
    <t xml:space="preserve">  应收账款</t>
  </si>
  <si>
    <t>6</t>
  </si>
  <si>
    <t xml:space="preserve">  应付利息</t>
  </si>
  <si>
    <t>55</t>
  </si>
  <si>
    <t xml:space="preserve">  减：坏账准备</t>
  </si>
  <si>
    <t>7</t>
  </si>
  <si>
    <t xml:space="preserve">  应交税费</t>
  </si>
  <si>
    <t>56</t>
  </si>
  <si>
    <t xml:space="preserve">  应收账款净额</t>
  </si>
  <si>
    <t>8</t>
  </si>
  <si>
    <t xml:space="preserve">  其它应付款</t>
  </si>
  <si>
    <t>57</t>
  </si>
  <si>
    <t xml:space="preserve">  其它应收款</t>
  </si>
  <si>
    <t>9</t>
  </si>
  <si>
    <t xml:space="preserve">  预提费用</t>
  </si>
  <si>
    <t>58</t>
  </si>
  <si>
    <t xml:space="preserve">  减：减值损失</t>
  </si>
  <si>
    <t xml:space="preserve">  预计负债</t>
  </si>
  <si>
    <t>59</t>
  </si>
  <si>
    <t xml:space="preserve">  预付账款</t>
  </si>
  <si>
    <t>10</t>
  </si>
  <si>
    <t xml:space="preserve">  其它流动负债</t>
  </si>
  <si>
    <t>61</t>
  </si>
  <si>
    <t xml:space="preserve">  存货</t>
  </si>
  <si>
    <t>12</t>
  </si>
  <si>
    <t>上级拨入资金</t>
  </si>
  <si>
    <t xml:space="preserve">  存货跌价准备</t>
  </si>
  <si>
    <t>13</t>
  </si>
  <si>
    <t>递延收益</t>
  </si>
  <si>
    <t xml:space="preserve">  存货净值</t>
  </si>
  <si>
    <t>14</t>
  </si>
  <si>
    <t xml:space="preserve">  待摊费用</t>
  </si>
  <si>
    <t>15</t>
  </si>
  <si>
    <t xml:space="preserve">  一年内到期的长期债权投资</t>
  </si>
  <si>
    <t>16</t>
  </si>
  <si>
    <t xml:space="preserve">  其它流动资产</t>
  </si>
  <si>
    <t xml:space="preserve">  流动资产合计</t>
  </si>
  <si>
    <t>18</t>
  </si>
  <si>
    <t xml:space="preserve">  流动负债合计</t>
  </si>
  <si>
    <t>64</t>
  </si>
  <si>
    <t>长期投资：</t>
  </si>
  <si>
    <t>长期负债：</t>
  </si>
  <si>
    <t xml:space="preserve">  长期股权投资</t>
  </si>
  <si>
    <t>19</t>
  </si>
  <si>
    <t xml:space="preserve">  长期借款</t>
  </si>
  <si>
    <t>65</t>
  </si>
  <si>
    <t xml:space="preserve">  长期债权投资</t>
  </si>
  <si>
    <t xml:space="preserve">  长期投资合计</t>
  </si>
  <si>
    <t>委托贷款</t>
  </si>
  <si>
    <t xml:space="preserve">  应付债券</t>
  </si>
  <si>
    <t>66</t>
  </si>
  <si>
    <t>研发支出</t>
  </si>
  <si>
    <t>23</t>
  </si>
  <si>
    <t xml:space="preserve">  长期应付款</t>
  </si>
  <si>
    <t>67</t>
  </si>
  <si>
    <t>固定资产：</t>
  </si>
  <si>
    <t xml:space="preserve">  专项应付款</t>
  </si>
  <si>
    <t>68</t>
  </si>
  <si>
    <t xml:space="preserve">  固定资产原值</t>
  </si>
  <si>
    <t>24</t>
  </si>
  <si>
    <t xml:space="preserve">  其他长期负债</t>
  </si>
  <si>
    <t>69</t>
  </si>
  <si>
    <t xml:space="preserve">   减：累计折旧 </t>
  </si>
  <si>
    <t>25</t>
  </si>
  <si>
    <t xml:space="preserve">  长期负债合计</t>
  </si>
  <si>
    <t>70</t>
  </si>
  <si>
    <t xml:space="preserve">  固定资产净值</t>
  </si>
  <si>
    <t>26</t>
  </si>
  <si>
    <t>递延税项：</t>
  </si>
  <si>
    <t xml:space="preserve">   减：固定资产减值准备  </t>
  </si>
  <si>
    <t>27</t>
  </si>
  <si>
    <t xml:space="preserve">  递延税款贷项</t>
  </si>
  <si>
    <t>71</t>
  </si>
  <si>
    <t xml:space="preserve">  固定资产净额</t>
  </si>
  <si>
    <t>28</t>
  </si>
  <si>
    <t xml:space="preserve">  负债合计</t>
  </si>
  <si>
    <t>72</t>
  </si>
  <si>
    <t xml:space="preserve">  工程物资</t>
  </si>
  <si>
    <t>29</t>
  </si>
  <si>
    <t xml:space="preserve">  在建工程</t>
  </si>
  <si>
    <t>30</t>
  </si>
  <si>
    <t xml:space="preserve">  固定资产清理</t>
  </si>
  <si>
    <t>所有者权益（或股东权益)：</t>
  </si>
  <si>
    <t xml:space="preserve">  固定资产合计</t>
  </si>
  <si>
    <t xml:space="preserve">  实收资本（或股本）</t>
  </si>
  <si>
    <t>73</t>
  </si>
  <si>
    <t>无形资产及其他资产：</t>
  </si>
  <si>
    <t xml:space="preserve">    减：已归还投资</t>
  </si>
  <si>
    <t>74</t>
  </si>
  <si>
    <t xml:space="preserve">  无形资产原值</t>
  </si>
  <si>
    <t>32</t>
  </si>
  <si>
    <t xml:space="preserve">  实收资本（或股本）净额</t>
  </si>
  <si>
    <t>75</t>
  </si>
  <si>
    <t xml:space="preserve">   减：累计摊销</t>
  </si>
  <si>
    <t>33</t>
  </si>
  <si>
    <t xml:space="preserve">  资本公积</t>
  </si>
  <si>
    <t>76</t>
  </si>
  <si>
    <t xml:space="preserve">  无形资产净值</t>
  </si>
  <si>
    <t xml:space="preserve">  盈余公积</t>
  </si>
  <si>
    <t>77</t>
  </si>
  <si>
    <t xml:space="preserve">  长期待摊费用</t>
  </si>
  <si>
    <t xml:space="preserve">    其中：法定公益金</t>
  </si>
  <si>
    <t>78</t>
  </si>
  <si>
    <t xml:space="preserve">  其它长期资产</t>
  </si>
  <si>
    <t>36</t>
  </si>
  <si>
    <t xml:space="preserve">  未分配利润</t>
  </si>
  <si>
    <t>79</t>
  </si>
  <si>
    <t>无形资产及其他资产合计</t>
  </si>
  <si>
    <t>归属于母公司所有者权益合计</t>
  </si>
  <si>
    <t>80</t>
  </si>
  <si>
    <t>少数股东权益</t>
  </si>
  <si>
    <t>81</t>
  </si>
  <si>
    <t xml:space="preserve">  递延税款借项</t>
  </si>
  <si>
    <t>38</t>
  </si>
  <si>
    <t>所有者权益（或股东权益)合计：</t>
  </si>
  <si>
    <t>82</t>
  </si>
  <si>
    <t>资产总计</t>
  </si>
  <si>
    <t>负债和所有者权益(或股东权益)总计</t>
  </si>
  <si>
    <t>83</t>
  </si>
  <si>
    <t>损益表</t>
  </si>
  <si>
    <t xml:space="preserve">      企会02</t>
  </si>
  <si>
    <t>金额单位:元</t>
  </si>
  <si>
    <t>项目</t>
  </si>
  <si>
    <t>行 数</t>
  </si>
  <si>
    <t>本 月 数</t>
  </si>
  <si>
    <t>本 年 累 计 数</t>
  </si>
  <si>
    <t>备    注</t>
  </si>
  <si>
    <t>一、营业收入</t>
  </si>
  <si>
    <t xml:space="preserve">        其中：主营业务收入</t>
  </si>
  <si>
    <t xml:space="preserve">              其他业务收入</t>
  </si>
  <si>
    <t>二、营业成本</t>
  </si>
  <si>
    <t xml:space="preserve">        其中：主营业务成本</t>
  </si>
  <si>
    <t xml:space="preserve">              其他业务成本</t>
  </si>
  <si>
    <t xml:space="preserve">        营业税金及附加</t>
  </si>
  <si>
    <t xml:space="preserve">        营业费用</t>
  </si>
  <si>
    <t xml:space="preserve">        管理费用</t>
  </si>
  <si>
    <t xml:space="preserve">        研发费用</t>
  </si>
  <si>
    <t xml:space="preserve">        财务费用</t>
  </si>
  <si>
    <t>11</t>
  </si>
  <si>
    <t xml:space="preserve">        资产减值损失</t>
  </si>
  <si>
    <t xml:space="preserve">    加：公允价值变动损益（损失以“-”填列）</t>
  </si>
  <si>
    <t xml:space="preserve">        投资收益（损失以“-”填列）</t>
  </si>
  <si>
    <t>三、营业利润（亏损以“-”填列）</t>
  </si>
  <si>
    <t xml:space="preserve">    加：营业外收入</t>
  </si>
  <si>
    <t xml:space="preserve">    减：营业外支出</t>
  </si>
  <si>
    <t>17</t>
  </si>
  <si>
    <t>四、利润总额（亏损以“-”填列）</t>
  </si>
  <si>
    <t xml:space="preserve">    减：所得税费用</t>
  </si>
  <si>
    <t>五、净利润（亏损以“-”填列）</t>
  </si>
  <si>
    <t>20</t>
  </si>
  <si>
    <t>现金流量表</t>
  </si>
  <si>
    <t>企会03</t>
  </si>
  <si>
    <t>项           目</t>
  </si>
  <si>
    <t>本  月  发  生  额</t>
  </si>
  <si>
    <t>累  计  金  额</t>
  </si>
  <si>
    <t>备   注</t>
  </si>
  <si>
    <t>一、经营活动产生的现金流量：</t>
  </si>
  <si>
    <t xml:space="preserve">     销售商品、提供劳务收到的现金</t>
  </si>
  <si>
    <t xml:space="preserve">     收到的税费返还</t>
  </si>
  <si>
    <t xml:space="preserve">     收到的其他与经营活动有关的现金</t>
  </si>
  <si>
    <t xml:space="preserve">     收到的上级财务部门拨入经营性现金</t>
  </si>
  <si>
    <t xml:space="preserve">     收到的下级财务部门上缴的经营性现金</t>
  </si>
  <si>
    <t xml:space="preserve">         现金流入小计</t>
  </si>
  <si>
    <t xml:space="preserve">     购买商品、接受劳务支付的现金</t>
  </si>
  <si>
    <t xml:space="preserve">     支付给职工以及为职工支付的现金</t>
  </si>
  <si>
    <t xml:space="preserve">     支付的各项税费</t>
  </si>
  <si>
    <t xml:space="preserve">     支付的其它与经营活动有关的现金</t>
  </si>
  <si>
    <t xml:space="preserve">     上缴上级财务部门经营性现金</t>
  </si>
  <si>
    <t xml:space="preserve">     拨付下级财务部门经营性现金</t>
  </si>
  <si>
    <t xml:space="preserve">        现金流出小计</t>
  </si>
  <si>
    <t xml:space="preserve">     经营活动产生的现金流量净额</t>
  </si>
  <si>
    <t>二、投资活动产生的现金流量：</t>
  </si>
  <si>
    <t xml:space="preserve">     收回投资所收到的现金</t>
  </si>
  <si>
    <t xml:space="preserve">     取得投资收益所收到的现金</t>
  </si>
  <si>
    <t xml:space="preserve">     处置固定资产、无形资产和其他长期资产所收回的现金净额</t>
  </si>
  <si>
    <t xml:space="preserve">     收到的其他与投资活动有关的现金</t>
  </si>
  <si>
    <t xml:space="preserve">     收到的上级财务部门拨入投资性现金</t>
  </si>
  <si>
    <t xml:space="preserve">     收到的下级财务部门上缴投资性现金</t>
  </si>
  <si>
    <t xml:space="preserve">        现金流入小计</t>
  </si>
  <si>
    <t xml:space="preserve">     购建固定资产、无形资产和其他长期资产所支付的现金</t>
  </si>
  <si>
    <t xml:space="preserve">     投资所支付的现金</t>
  </si>
  <si>
    <t xml:space="preserve">     支付的其他与投资活动有关的现金</t>
  </si>
  <si>
    <t xml:space="preserve">     拨付下级财务部门投资性现金</t>
  </si>
  <si>
    <t xml:space="preserve">     上缴上级财务部门投资性现金</t>
  </si>
  <si>
    <t xml:space="preserve">     投资活动产生的现金流量净额</t>
  </si>
  <si>
    <t xml:space="preserve">三、筹资活动产生的现金流量： </t>
  </si>
  <si>
    <t xml:space="preserve">     吸收投资所收到的现金</t>
  </si>
  <si>
    <t xml:space="preserve">     借款所收到的现金</t>
  </si>
  <si>
    <t xml:space="preserve">     收到的其他与筹资活动有关的现金</t>
  </si>
  <si>
    <t xml:space="preserve">     收到的上级财务部门拨入筹资性性现金</t>
  </si>
  <si>
    <t xml:space="preserve">     收到的下级财务部门上缴筹资性现金</t>
  </si>
  <si>
    <t xml:space="preserve">     偿还债务所支付的现金</t>
  </si>
  <si>
    <t xml:space="preserve">     分配股利、利润或偿付利息所支付的现金</t>
  </si>
  <si>
    <t xml:space="preserve">     支付的其他与筹资活动有关的现金</t>
  </si>
  <si>
    <t xml:space="preserve">     拨付下级财务部门筹资性现金</t>
  </si>
  <si>
    <t xml:space="preserve">     上缴上级财务部门筹资性现金</t>
  </si>
  <si>
    <t xml:space="preserve">     筹资活动产生的现金流量净额</t>
  </si>
  <si>
    <t>四、汇率变动对现金的影响额</t>
  </si>
  <si>
    <t>五、现金及现金等价物净增加额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</si>
</sst>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yyyy&quot;年&quot;m&quot;月&quot;;@"/>
    <numFmt numFmtId="178" formatCode="#,##0.00_ "/>
    <numFmt numFmtId="179" formatCode="0.00_ "/>
    <numFmt numFmtId="180" formatCode="_ * #,##0.00_ ;_ * \-#,##0.00_ ;_ * &quot;-&quot;_ ;_ @_ "/>
    <numFmt numFmtId="181" formatCode="#,##0.0_ "/>
    <numFmt numFmtId="182" formatCode="_-* #,##0_-;\-* #,##0_-;_-* &quot;-&quot;_-;_-@_-"/>
  </numFmts>
  <fonts count="54">
    <font>
      <sz val="12"/>
      <name val="宋体"/>
      <family val="0"/>
    </font>
    <font>
      <sz val="10"/>
      <name val="宋体"/>
      <family val="0"/>
    </font>
    <font>
      <b/>
      <u val="single"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u val="single"/>
      <sz val="18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22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justify"/>
    </xf>
    <xf numFmtId="176" fontId="3" fillId="0" borderId="0" xfId="22" applyNumberFormat="1" applyFont="1" applyFill="1" applyBorder="1" applyAlignment="1">
      <alignment horizontal="justify" vertical="justify"/>
    </xf>
    <xf numFmtId="176" fontId="3" fillId="0" borderId="0" xfId="22" applyNumberFormat="1" applyFont="1" applyFill="1" applyBorder="1" applyAlignment="1">
      <alignment horizontal="right" vertical="justify"/>
    </xf>
    <xf numFmtId="49" fontId="3" fillId="0" borderId="0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center" vertical="justify"/>
    </xf>
    <xf numFmtId="177" fontId="5" fillId="0" borderId="9" xfId="22" applyNumberFormat="1" applyFont="1" applyFill="1" applyBorder="1" applyAlignment="1">
      <alignment vertical="justify"/>
    </xf>
    <xf numFmtId="49" fontId="3" fillId="0" borderId="9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6" fillId="0" borderId="10" xfId="22" applyNumberFormat="1" applyFont="1" applyFill="1" applyBorder="1" applyAlignment="1">
      <alignment horizontal="center" vertical="justify"/>
    </xf>
    <xf numFmtId="176" fontId="6" fillId="0" borderId="10" xfId="22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7" fillId="0" borderId="10" xfId="22" applyNumberFormat="1" applyFont="1" applyFill="1" applyBorder="1" applyAlignment="1">
      <alignment vertical="center"/>
    </xf>
    <xf numFmtId="178" fontId="8" fillId="0" borderId="10" xfId="22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horizontal="justify" vertical="justify"/>
    </xf>
    <xf numFmtId="49" fontId="9" fillId="0" borderId="10" xfId="0" applyNumberFormat="1" applyFont="1" applyFill="1" applyBorder="1" applyAlignment="1">
      <alignment horizontal="left" vertical="center"/>
    </xf>
    <xf numFmtId="4" fontId="53" fillId="0" borderId="10" xfId="0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49" fontId="10" fillId="0" borderId="10" xfId="0" applyNumberFormat="1" applyFont="1" applyFill="1" applyBorder="1" applyAlignment="1">
      <alignment horizontal="left" vertical="center"/>
    </xf>
    <xf numFmtId="0" fontId="53" fillId="0" borderId="10" xfId="0" applyFont="1" applyFill="1" applyBorder="1" applyAlignment="1">
      <alignment vertical="justify"/>
    </xf>
    <xf numFmtId="4" fontId="53" fillId="0" borderId="10" xfId="0" applyNumberFormat="1" applyFont="1" applyFill="1" applyBorder="1" applyAlignment="1">
      <alignment vertical="justify"/>
    </xf>
    <xf numFmtId="0" fontId="0" fillId="0" borderId="0" xfId="0" applyFont="1" applyFill="1" applyAlignment="1">
      <alignment vertical="center"/>
    </xf>
    <xf numFmtId="0" fontId="53" fillId="0" borderId="10" xfId="0" applyFont="1" applyFill="1" applyBorder="1" applyAlignment="1">
      <alignment vertical="center"/>
    </xf>
    <xf numFmtId="179" fontId="53" fillId="0" borderId="10" xfId="0" applyNumberFormat="1" applyFont="1" applyFill="1" applyBorder="1" applyAlignment="1">
      <alignment vertical="center"/>
    </xf>
    <xf numFmtId="179" fontId="53" fillId="0" borderId="10" xfId="0" applyNumberFormat="1" applyFont="1" applyFill="1" applyBorder="1" applyAlignment="1">
      <alignment vertical="justify"/>
    </xf>
    <xf numFmtId="0" fontId="3" fillId="0" borderId="11" xfId="0" applyFont="1" applyFill="1" applyBorder="1" applyAlignment="1">
      <alignment horizontal="justify" vertical="justify"/>
    </xf>
    <xf numFmtId="176" fontId="3" fillId="0" borderId="11" xfId="22" applyNumberFormat="1" applyFont="1" applyFill="1" applyBorder="1" applyAlignment="1">
      <alignment horizontal="justify" vertical="justify"/>
    </xf>
    <xf numFmtId="0" fontId="8" fillId="0" borderId="11" xfId="0" applyFont="1" applyFill="1" applyBorder="1" applyAlignment="1">
      <alignment horizontal="justify" vertical="justify"/>
    </xf>
    <xf numFmtId="0" fontId="8" fillId="0" borderId="0" xfId="0" applyFont="1" applyFill="1" applyBorder="1" applyAlignment="1">
      <alignment horizontal="justify" vertical="justify"/>
    </xf>
    <xf numFmtId="176" fontId="0" fillId="0" borderId="0" xfId="22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176" fontId="0" fillId="0" borderId="0" xfId="22" applyNumberFormat="1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176" fontId="3" fillId="0" borderId="0" xfId="22" applyNumberFormat="1" applyFont="1" applyFill="1" applyBorder="1" applyAlignment="1">
      <alignment horizontal="center" vertical="justify"/>
    </xf>
    <xf numFmtId="176" fontId="8" fillId="0" borderId="0" xfId="22" applyNumberFormat="1" applyFont="1" applyFill="1" applyBorder="1" applyAlignment="1">
      <alignment horizontal="center" vertical="justify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  <xf numFmtId="176" fontId="9" fillId="0" borderId="10" xfId="22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justify" vertical="center"/>
    </xf>
    <xf numFmtId="178" fontId="8" fillId="0" borderId="10" xfId="22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0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49" fontId="13" fillId="0" borderId="10" xfId="0" applyNumberFormat="1" applyFont="1" applyFill="1" applyBorder="1" applyAlignment="1">
      <alignment horizontal="justify" vertical="center"/>
    </xf>
    <xf numFmtId="178" fontId="8" fillId="0" borderId="10" xfId="22" applyNumberFormat="1" applyFont="1" applyFill="1" applyBorder="1" applyAlignment="1">
      <alignment horizontal="center" vertical="center"/>
    </xf>
    <xf numFmtId="10" fontId="0" fillId="0" borderId="0" xfId="25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8" fillId="0" borderId="10" xfId="0" applyNumberFormat="1" applyFont="1" applyFill="1" applyBorder="1" applyAlignment="1">
      <alignment horizontal="justify" vertical="justify"/>
    </xf>
    <xf numFmtId="49" fontId="13" fillId="0" borderId="10" xfId="0" applyNumberFormat="1" applyFont="1" applyFill="1" applyBorder="1" applyAlignment="1">
      <alignment horizontal="left" vertical="center"/>
    </xf>
    <xf numFmtId="9" fontId="0" fillId="0" borderId="0" xfId="25" applyNumberFormat="1" applyFont="1" applyFill="1" applyAlignment="1">
      <alignment vertical="center"/>
    </xf>
    <xf numFmtId="179" fontId="0" fillId="0" borderId="0" xfId="25" applyNumberFormat="1" applyFont="1" applyFill="1" applyAlignment="1">
      <alignment vertical="center"/>
    </xf>
    <xf numFmtId="180" fontId="8" fillId="0" borderId="10" xfId="0" applyNumberFormat="1" applyFont="1" applyFill="1" applyBorder="1" applyAlignment="1">
      <alignment horizontal="justify" vertical="justify"/>
    </xf>
    <xf numFmtId="0" fontId="3" fillId="0" borderId="10" xfId="0" applyFont="1" applyFill="1" applyBorder="1" applyAlignment="1">
      <alignment horizontal="justify" vertical="justify"/>
    </xf>
    <xf numFmtId="0" fontId="5" fillId="0" borderId="10" xfId="0" applyFont="1" applyFill="1" applyBorder="1" applyAlignment="1">
      <alignment horizontal="justify" vertical="justify"/>
    </xf>
    <xf numFmtId="178" fontId="8" fillId="0" borderId="10" xfId="22" applyNumberFormat="1" applyFont="1" applyFill="1" applyBorder="1" applyAlignment="1">
      <alignment horizontal="center"/>
    </xf>
    <xf numFmtId="178" fontId="8" fillId="0" borderId="10" xfId="22" applyNumberFormat="1" applyFont="1" applyFill="1" applyBorder="1" applyAlignment="1">
      <alignment horizontal="center" vertical="justify"/>
    </xf>
    <xf numFmtId="176" fontId="0" fillId="0" borderId="0" xfId="22" applyNumberFormat="1" applyFont="1" applyFill="1" applyBorder="1" applyAlignment="1">
      <alignment horizontal="center"/>
    </xf>
    <xf numFmtId="178" fontId="8" fillId="0" borderId="0" xfId="22" applyNumberFormat="1" applyFont="1" applyFill="1" applyBorder="1" applyAlignment="1">
      <alignment horizontal="center" vertical="justify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49" fontId="9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justify" vertical="justify"/>
    </xf>
    <xf numFmtId="49" fontId="14" fillId="0" borderId="9" xfId="0" applyNumberFormat="1" applyFont="1" applyFill="1" applyBorder="1" applyAlignment="1">
      <alignment horizontal="justify" vertical="justify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justify"/>
    </xf>
    <xf numFmtId="49" fontId="9" fillId="0" borderId="10" xfId="0" applyNumberFormat="1" applyFont="1" applyFill="1" applyBorder="1" applyAlignment="1">
      <alignment horizontal="justify" vertical="justify"/>
    </xf>
    <xf numFmtId="49" fontId="9" fillId="0" borderId="10" xfId="0" applyNumberFormat="1" applyFont="1" applyFill="1" applyBorder="1" applyAlignment="1">
      <alignment horizontal="left" vertical="justify"/>
    </xf>
    <xf numFmtId="49" fontId="10" fillId="0" borderId="10" xfId="0" applyNumberFormat="1" applyFont="1" applyFill="1" applyBorder="1" applyAlignment="1">
      <alignment horizontal="left" vertical="justify"/>
    </xf>
    <xf numFmtId="0" fontId="14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right" vertical="justify"/>
    </xf>
    <xf numFmtId="31" fontId="0" fillId="0" borderId="9" xfId="0" applyNumberFormat="1" applyFont="1" applyFill="1" applyBorder="1" applyAlignment="1">
      <alignment horizontal="justify" vertical="justify"/>
    </xf>
    <xf numFmtId="0" fontId="3" fillId="0" borderId="9" xfId="0" applyFont="1" applyFill="1" applyBorder="1" applyAlignment="1">
      <alignment horizontal="center" vertical="justify"/>
    </xf>
    <xf numFmtId="49" fontId="3" fillId="0" borderId="9" xfId="0" applyNumberFormat="1" applyFont="1" applyFill="1" applyBorder="1" applyAlignment="1">
      <alignment horizontal="right" vertical="justify"/>
    </xf>
    <xf numFmtId="178" fontId="15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182" fontId="11" fillId="0" borderId="10" xfId="19" applyNumberFormat="1" applyFont="1" applyFill="1" applyBorder="1" applyAlignment="1">
      <alignment vertical="center"/>
    </xf>
    <xf numFmtId="178" fontId="11" fillId="0" borderId="10" xfId="19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>
      <alignment horizontal="center" vertical="justify"/>
    </xf>
    <xf numFmtId="4" fontId="11" fillId="0" borderId="15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justify"/>
    </xf>
    <xf numFmtId="0" fontId="14" fillId="0" borderId="1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justify"/>
    </xf>
    <xf numFmtId="4" fontId="0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horizontal="center" vertical="justify"/>
    </xf>
    <xf numFmtId="10" fontId="11" fillId="0" borderId="16" xfId="2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justify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1830;\&#23432;&#21512;&#21516;&#37325;&#20449;&#29992;&#30003;&#25253;\2021\&#20250;&#35745;&#25253;&#34920;202112-&#25253;&#23665;&#19996;%20(2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资产负债表"/>
      <sheetName val="损益表"/>
      <sheetName val="现金流量表"/>
      <sheetName val="经营费用"/>
      <sheetName val="货币资金"/>
      <sheetName val="应收票据"/>
      <sheetName val="应收账款"/>
      <sheetName val="其他应收款"/>
      <sheetName val="预付账款"/>
      <sheetName val="存货月报"/>
      <sheetName val="固定资产"/>
      <sheetName val="在建工程"/>
      <sheetName val="无形资产"/>
      <sheetName val="短期借款"/>
      <sheetName val="应付票据"/>
      <sheetName val="应付账款"/>
      <sheetName val="预收账款"/>
      <sheetName val="应付职工薪酬"/>
      <sheetName val="应付利息"/>
      <sheetName val="应交税费"/>
      <sheetName val="其他应付款"/>
      <sheetName val="主营业务利润明细表"/>
      <sheetName val="其他业务利润明细表"/>
      <sheetName val="营业费用"/>
      <sheetName val="管理费用"/>
      <sheetName val="财务费用"/>
      <sheetName val="营业外收支"/>
      <sheetName val="生产车间制造费用表"/>
      <sheetName val="辅助车间制造费用表"/>
      <sheetName val="成本汇总表-钢管"/>
      <sheetName val="螺旋车间成本表"/>
      <sheetName val="直缝车间成本表"/>
      <sheetName val="一期外防腐成本表"/>
      <sheetName val="一期内防腐成本表"/>
      <sheetName val="二期外防腐成本表"/>
      <sheetName val="二期内防腐成本表"/>
      <sheetName val="车间单耗表"/>
    </sheetNames>
    <sheetDataSet>
      <sheetData sheetId="1">
        <row r="3">
          <cell r="I3">
            <v>44561</v>
          </cell>
        </row>
        <row r="7">
          <cell r="C7">
            <v>78260262.27</v>
          </cell>
          <cell r="F7">
            <v>52817261.68</v>
          </cell>
        </row>
      </sheetData>
      <sheetData sheetId="3">
        <row r="50">
          <cell r="C50">
            <v>-25443000.59</v>
          </cell>
        </row>
      </sheetData>
      <sheetData sheetId="25">
        <row r="20">
          <cell r="E20">
            <v>27945353.38</v>
          </cell>
          <cell r="F20">
            <v>27945353.38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SheetLayoutView="100" workbookViewId="0" topLeftCell="A1">
      <selection activeCell="C27" sqref="C27"/>
    </sheetView>
  </sheetViews>
  <sheetFormatPr defaultColWidth="9.00390625" defaultRowHeight="14.25"/>
  <cols>
    <col min="1" max="1" width="35.00390625" style="27" bestFit="1" customWidth="1"/>
    <col min="2" max="2" width="5.50390625" style="67" bestFit="1" customWidth="1"/>
    <col min="3" max="3" width="16.125" style="27" customWidth="1"/>
    <col min="4" max="5" width="16.125" style="27" hidden="1" customWidth="1"/>
    <col min="6" max="6" width="17.125" style="27" bestFit="1" customWidth="1"/>
    <col min="7" max="7" width="13.875" style="27" hidden="1" customWidth="1"/>
    <col min="8" max="8" width="16.125" style="27" hidden="1" customWidth="1"/>
    <col min="9" max="9" width="34.00390625" style="27" bestFit="1" customWidth="1"/>
    <col min="10" max="10" width="5.50390625" style="67" bestFit="1" customWidth="1"/>
    <col min="11" max="11" width="17.25390625" style="27" bestFit="1" customWidth="1"/>
    <col min="12" max="13" width="16.125" style="27" hidden="1" customWidth="1"/>
    <col min="14" max="14" width="17.25390625" style="27" bestFit="1" customWidth="1"/>
    <col min="15" max="15" width="15.875" style="27" hidden="1" customWidth="1"/>
    <col min="16" max="16" width="18.375" style="27" hidden="1" customWidth="1"/>
    <col min="17" max="18" width="18.375" style="27" bestFit="1" customWidth="1"/>
    <col min="19" max="16384" width="9.00390625" style="27" customWidth="1"/>
  </cols>
  <sheetData>
    <row r="1" spans="1:14" s="27" customFormat="1" ht="24" customHeight="1">
      <c r="A1" s="6"/>
      <c r="B1" s="68"/>
      <c r="C1" s="6"/>
      <c r="D1" s="6"/>
      <c r="E1" s="6"/>
      <c r="F1" s="39" t="s">
        <v>0</v>
      </c>
      <c r="G1" s="39"/>
      <c r="H1" s="39"/>
      <c r="I1" s="39"/>
      <c r="J1" s="68"/>
      <c r="K1" s="6"/>
      <c r="L1" s="6"/>
      <c r="M1" s="6"/>
      <c r="N1" s="6"/>
    </row>
    <row r="2" spans="1:16" s="27" customFormat="1" ht="15.75" customHeight="1">
      <c r="A2" s="40" t="s">
        <v>1</v>
      </c>
      <c r="B2" s="68"/>
      <c r="C2" s="6"/>
      <c r="D2" s="6"/>
      <c r="E2" s="6"/>
      <c r="F2" s="6"/>
      <c r="G2" s="6"/>
      <c r="H2" s="6"/>
      <c r="I2" s="6"/>
      <c r="J2" s="68"/>
      <c r="K2" s="6"/>
      <c r="L2" s="6"/>
      <c r="M2" s="6"/>
      <c r="N2" s="89" t="s">
        <v>2</v>
      </c>
      <c r="P2" s="89" t="s">
        <v>3</v>
      </c>
    </row>
    <row r="3" spans="1:16" s="27" customFormat="1" ht="15" customHeight="1">
      <c r="A3" s="69" t="s">
        <v>4</v>
      </c>
      <c r="B3" s="69"/>
      <c r="C3" s="70"/>
      <c r="D3" s="70"/>
      <c r="E3" s="70"/>
      <c r="F3" s="71"/>
      <c r="G3" s="71"/>
      <c r="H3" s="71"/>
      <c r="I3" s="90">
        <v>44561</v>
      </c>
      <c r="J3" s="91"/>
      <c r="K3" s="70"/>
      <c r="L3" s="70"/>
      <c r="M3" s="70"/>
      <c r="N3" s="92" t="s">
        <v>5</v>
      </c>
      <c r="O3" s="27"/>
      <c r="P3" s="92" t="s">
        <v>6</v>
      </c>
    </row>
    <row r="4" spans="1:16" s="27" customFormat="1" ht="15.75" customHeight="1">
      <c r="A4" s="72" t="s">
        <v>7</v>
      </c>
      <c r="B4" s="72" t="s">
        <v>8</v>
      </c>
      <c r="C4" s="73" t="s">
        <v>9</v>
      </c>
      <c r="D4" s="74"/>
      <c r="E4" s="75"/>
      <c r="F4" s="73" t="s">
        <v>10</v>
      </c>
      <c r="G4" s="74"/>
      <c r="H4" s="75"/>
      <c r="I4" s="72" t="s">
        <v>11</v>
      </c>
      <c r="J4" s="72" t="s">
        <v>8</v>
      </c>
      <c r="K4" s="72" t="s">
        <v>9</v>
      </c>
      <c r="L4" s="72"/>
      <c r="M4" s="72"/>
      <c r="N4" s="72" t="s">
        <v>10</v>
      </c>
      <c r="O4" s="72"/>
      <c r="P4" s="72"/>
    </row>
    <row r="5" spans="1:16" s="27" customFormat="1" ht="13.5" customHeight="1">
      <c r="A5" s="21"/>
      <c r="B5" s="76"/>
      <c r="C5" s="77"/>
      <c r="D5" s="77" t="s">
        <v>12</v>
      </c>
      <c r="E5" s="77" t="s">
        <v>13</v>
      </c>
      <c r="F5" s="77"/>
      <c r="G5" s="77" t="s">
        <v>12</v>
      </c>
      <c r="H5" s="77" t="s">
        <v>13</v>
      </c>
      <c r="I5" s="45" t="s">
        <v>14</v>
      </c>
      <c r="J5" s="76"/>
      <c r="K5" s="93"/>
      <c r="L5" s="93" t="s">
        <v>12</v>
      </c>
      <c r="M5" s="93" t="s">
        <v>13</v>
      </c>
      <c r="N5" s="93"/>
      <c r="O5" s="93" t="s">
        <v>12</v>
      </c>
      <c r="P5" s="93" t="s">
        <v>13</v>
      </c>
    </row>
    <row r="6" spans="1:16" s="27" customFormat="1" ht="13.5" customHeight="1">
      <c r="A6" s="21" t="s">
        <v>15</v>
      </c>
      <c r="B6" s="76"/>
      <c r="C6" s="78"/>
      <c r="D6" s="78"/>
      <c r="E6" s="78"/>
      <c r="F6" s="79"/>
      <c r="G6" s="79"/>
      <c r="H6" s="79"/>
      <c r="I6" s="21" t="s">
        <v>16</v>
      </c>
      <c r="J6" s="76"/>
      <c r="K6" s="94"/>
      <c r="L6" s="94"/>
      <c r="M6" s="94"/>
      <c r="N6" s="94"/>
      <c r="O6" s="95"/>
      <c r="P6" s="95">
        <f>N6+M6</f>
        <v>0</v>
      </c>
    </row>
    <row r="7" spans="1:17" s="27" customFormat="1" ht="15" customHeight="1">
      <c r="A7" s="21" t="s">
        <v>17</v>
      </c>
      <c r="B7" s="45" t="s">
        <v>18</v>
      </c>
      <c r="C7" s="80">
        <v>78260262.27</v>
      </c>
      <c r="D7" s="80">
        <v>22985397.82</v>
      </c>
      <c r="E7" s="80">
        <v>45970795.64</v>
      </c>
      <c r="F7" s="80">
        <v>52817261.68</v>
      </c>
      <c r="G7" s="80"/>
      <c r="H7" s="80">
        <f aca="true" t="shared" si="0" ref="H7:H15">F7+G7</f>
        <v>52817261.68</v>
      </c>
      <c r="I7" s="21" t="s">
        <v>19</v>
      </c>
      <c r="J7" s="45" t="s">
        <v>20</v>
      </c>
      <c r="K7" s="94">
        <v>458000000</v>
      </c>
      <c r="L7" s="96"/>
      <c r="M7" s="96">
        <v>390000000</v>
      </c>
      <c r="N7" s="94">
        <v>408000000</v>
      </c>
      <c r="O7" s="95"/>
      <c r="P7" s="94">
        <f aca="true" t="shared" si="1" ref="P7:P15">N7+O7</f>
        <v>408000000</v>
      </c>
      <c r="Q7" s="55"/>
    </row>
    <row r="8" spans="1:16" s="27" customFormat="1" ht="15" customHeight="1">
      <c r="A8" s="21" t="s">
        <v>21</v>
      </c>
      <c r="B8" s="45" t="s">
        <v>22</v>
      </c>
      <c r="C8" s="80">
        <v>47607447.65</v>
      </c>
      <c r="D8" s="80">
        <v>4619991.53</v>
      </c>
      <c r="E8" s="80">
        <v>9239983.06</v>
      </c>
      <c r="F8" s="80">
        <v>30766335.97</v>
      </c>
      <c r="G8" s="80"/>
      <c r="H8" s="80">
        <f t="shared" si="0"/>
        <v>30766335.97</v>
      </c>
      <c r="I8" s="21" t="s">
        <v>23</v>
      </c>
      <c r="J8" s="45" t="s">
        <v>24</v>
      </c>
      <c r="K8" s="94">
        <v>118712672.09</v>
      </c>
      <c r="L8" s="96"/>
      <c r="M8" s="96">
        <v>200000</v>
      </c>
      <c r="N8" s="94">
        <v>305669017.49</v>
      </c>
      <c r="O8" s="95"/>
      <c r="P8" s="94">
        <f t="shared" si="1"/>
        <v>305669017.49</v>
      </c>
    </row>
    <row r="9" spans="1:16" s="27" customFormat="1" ht="15" customHeight="1">
      <c r="A9" s="21" t="s">
        <v>25</v>
      </c>
      <c r="B9" s="45" t="s">
        <v>26</v>
      </c>
      <c r="C9" s="80">
        <v>12818700.22</v>
      </c>
      <c r="D9" s="80">
        <v>50000</v>
      </c>
      <c r="E9" s="80">
        <v>100000</v>
      </c>
      <c r="F9" s="80">
        <v>4065691.82</v>
      </c>
      <c r="G9" s="80"/>
      <c r="H9" s="80">
        <f t="shared" si="0"/>
        <v>4065691.82</v>
      </c>
      <c r="I9" s="21" t="s">
        <v>27</v>
      </c>
      <c r="J9" s="45" t="s">
        <v>28</v>
      </c>
      <c r="K9" s="94">
        <v>179666500.29</v>
      </c>
      <c r="L9" s="94"/>
      <c r="M9" s="96">
        <v>187032623</v>
      </c>
      <c r="N9" s="94">
        <v>166910515.79</v>
      </c>
      <c r="O9" s="95"/>
      <c r="P9" s="94">
        <f t="shared" si="1"/>
        <v>166910515.79</v>
      </c>
    </row>
    <row r="10" spans="1:16" s="27" customFormat="1" ht="15" customHeight="1">
      <c r="A10" s="21" t="s">
        <v>29</v>
      </c>
      <c r="B10" s="45" t="s">
        <v>30</v>
      </c>
      <c r="C10" s="80"/>
      <c r="D10" s="80"/>
      <c r="E10" s="80">
        <v>0</v>
      </c>
      <c r="F10" s="80"/>
      <c r="G10" s="80"/>
      <c r="H10" s="80">
        <f t="shared" si="0"/>
        <v>0</v>
      </c>
      <c r="I10" s="21" t="s">
        <v>31</v>
      </c>
      <c r="J10" s="45" t="s">
        <v>32</v>
      </c>
      <c r="K10" s="94">
        <v>18439167.1</v>
      </c>
      <c r="L10" s="96"/>
      <c r="M10" s="96">
        <v>6099201</v>
      </c>
      <c r="N10" s="94">
        <v>6782778.54</v>
      </c>
      <c r="O10" s="95"/>
      <c r="P10" s="94">
        <f t="shared" si="1"/>
        <v>6782778.54</v>
      </c>
    </row>
    <row r="11" spans="1:18" s="27" customFormat="1" ht="15" customHeight="1">
      <c r="A11" s="21" t="s">
        <v>33</v>
      </c>
      <c r="B11" s="45" t="s">
        <v>34</v>
      </c>
      <c r="C11" s="80"/>
      <c r="D11" s="80"/>
      <c r="E11" s="80">
        <v>0</v>
      </c>
      <c r="F11" s="80"/>
      <c r="G11" s="80"/>
      <c r="H11" s="80">
        <f t="shared" si="0"/>
        <v>0</v>
      </c>
      <c r="I11" s="21" t="s">
        <v>35</v>
      </c>
      <c r="J11" s="45" t="s">
        <v>36</v>
      </c>
      <c r="K11" s="94"/>
      <c r="L11" s="94"/>
      <c r="M11" s="96">
        <v>0</v>
      </c>
      <c r="N11" s="94"/>
      <c r="O11" s="95"/>
      <c r="P11" s="94">
        <f t="shared" si="1"/>
        <v>0</v>
      </c>
      <c r="R11" s="1"/>
    </row>
    <row r="12" spans="1:18" s="27" customFormat="1" ht="15" customHeight="1">
      <c r="A12" s="21" t="s">
        <v>37</v>
      </c>
      <c r="B12" s="45" t="s">
        <v>38</v>
      </c>
      <c r="C12" s="80">
        <v>214061139.21</v>
      </c>
      <c r="D12" s="80">
        <v>200244057.62</v>
      </c>
      <c r="E12" s="80">
        <v>400488115.24</v>
      </c>
      <c r="F12" s="80">
        <v>255714139.68</v>
      </c>
      <c r="G12" s="80"/>
      <c r="H12" s="80">
        <f t="shared" si="0"/>
        <v>255714139.68</v>
      </c>
      <c r="I12" s="21" t="s">
        <v>39</v>
      </c>
      <c r="J12" s="45" t="s">
        <v>40</v>
      </c>
      <c r="K12" s="94">
        <v>639121.36</v>
      </c>
      <c r="L12" s="94"/>
      <c r="M12" s="96">
        <v>590549</v>
      </c>
      <c r="N12" s="94">
        <v>533213.43</v>
      </c>
      <c r="O12" s="95"/>
      <c r="P12" s="94">
        <f t="shared" si="1"/>
        <v>533213.43</v>
      </c>
      <c r="R12" s="55"/>
    </row>
    <row r="13" spans="1:18" s="27" customFormat="1" ht="15" customHeight="1">
      <c r="A13" s="21" t="s">
        <v>41</v>
      </c>
      <c r="B13" s="45" t="s">
        <v>42</v>
      </c>
      <c r="C13" s="80">
        <v>4575693.06</v>
      </c>
      <c r="D13" s="80"/>
      <c r="E13" s="80">
        <v>0</v>
      </c>
      <c r="F13" s="80">
        <v>4151146.46</v>
      </c>
      <c r="G13" s="80"/>
      <c r="H13" s="80">
        <f t="shared" si="0"/>
        <v>4151146.46</v>
      </c>
      <c r="I13" s="21" t="s">
        <v>43</v>
      </c>
      <c r="J13" s="45" t="s">
        <v>44</v>
      </c>
      <c r="K13" s="94">
        <v>-29656821.45</v>
      </c>
      <c r="L13" s="94"/>
      <c r="M13" s="96">
        <v>-18898061</v>
      </c>
      <c r="N13" s="94">
        <v>-24156568.82</v>
      </c>
      <c r="O13" s="95"/>
      <c r="P13" s="94">
        <f t="shared" si="1"/>
        <v>-24156568.82</v>
      </c>
      <c r="R13" s="55"/>
    </row>
    <row r="14" spans="1:16" s="27" customFormat="1" ht="15" customHeight="1">
      <c r="A14" s="21" t="s">
        <v>45</v>
      </c>
      <c r="B14" s="45" t="s">
        <v>46</v>
      </c>
      <c r="C14" s="80"/>
      <c r="D14" s="80"/>
      <c r="E14" s="80">
        <v>0</v>
      </c>
      <c r="F14" s="80"/>
      <c r="G14" s="80"/>
      <c r="H14" s="80">
        <f t="shared" si="0"/>
        <v>0</v>
      </c>
      <c r="I14" s="21" t="s">
        <v>47</v>
      </c>
      <c r="J14" s="45" t="s">
        <v>48</v>
      </c>
      <c r="K14" s="94">
        <v>4254318.21</v>
      </c>
      <c r="L14" s="94"/>
      <c r="M14" s="96">
        <v>31092466</v>
      </c>
      <c r="N14" s="94">
        <v>3204150.18</v>
      </c>
      <c r="O14" s="95"/>
      <c r="P14" s="94">
        <f t="shared" si="1"/>
        <v>3204150.18</v>
      </c>
    </row>
    <row r="15" spans="1:16" s="27" customFormat="1" ht="15" customHeight="1">
      <c r="A15" s="21" t="s">
        <v>49</v>
      </c>
      <c r="B15" s="45" t="s">
        <v>50</v>
      </c>
      <c r="C15" s="80">
        <v>7553520.28</v>
      </c>
      <c r="D15" s="80">
        <v>9239659.8</v>
      </c>
      <c r="E15" s="80">
        <v>18479319.6</v>
      </c>
      <c r="F15" s="80">
        <v>17891639.79</v>
      </c>
      <c r="G15" s="80"/>
      <c r="H15" s="80">
        <f t="shared" si="0"/>
        <v>17891639.79</v>
      </c>
      <c r="I15" s="21" t="s">
        <v>51</v>
      </c>
      <c r="J15" s="45" t="s">
        <v>52</v>
      </c>
      <c r="K15" s="94"/>
      <c r="L15" s="94"/>
      <c r="M15" s="96">
        <f aca="true" t="shared" si="2" ref="M15:M20">K15+L15</f>
        <v>0</v>
      </c>
      <c r="N15" s="94"/>
      <c r="O15" s="95"/>
      <c r="P15" s="94">
        <f t="shared" si="1"/>
        <v>0</v>
      </c>
    </row>
    <row r="16" spans="1:16" s="27" customFormat="1" ht="15" customHeight="1">
      <c r="A16" s="21" t="s">
        <v>53</v>
      </c>
      <c r="B16" s="45"/>
      <c r="C16" s="80">
        <v>220284.61</v>
      </c>
      <c r="D16" s="80"/>
      <c r="E16" s="80"/>
      <c r="F16" s="80">
        <v>494852.78</v>
      </c>
      <c r="G16" s="80"/>
      <c r="H16" s="80"/>
      <c r="I16" s="21" t="s">
        <v>54</v>
      </c>
      <c r="J16" s="45" t="s">
        <v>55</v>
      </c>
      <c r="K16" s="94"/>
      <c r="L16" s="94"/>
      <c r="M16" s="96"/>
      <c r="N16" s="94"/>
      <c r="O16" s="95"/>
      <c r="P16" s="94"/>
    </row>
    <row r="17" spans="1:16" s="27" customFormat="1" ht="15" customHeight="1">
      <c r="A17" s="21" t="s">
        <v>56</v>
      </c>
      <c r="B17" s="45" t="s">
        <v>57</v>
      </c>
      <c r="C17" s="80">
        <v>14362998.67</v>
      </c>
      <c r="D17" s="80">
        <v>54040072.93</v>
      </c>
      <c r="E17" s="80">
        <v>108080145.86</v>
      </c>
      <c r="F17" s="80">
        <v>28978822.04</v>
      </c>
      <c r="G17" s="80"/>
      <c r="H17" s="80">
        <f aca="true" t="shared" si="3" ref="H17:H40">F17+G17</f>
        <v>28978822.04</v>
      </c>
      <c r="I17" s="21"/>
      <c r="J17" s="45"/>
      <c r="K17" s="94"/>
      <c r="L17" s="94"/>
      <c r="M17" s="96">
        <f t="shared" si="2"/>
        <v>0</v>
      </c>
      <c r="N17" s="94"/>
      <c r="O17" s="95"/>
      <c r="P17" s="94">
        <f aca="true" t="shared" si="4" ref="P17:P51">N17+O17</f>
        <v>0</v>
      </c>
    </row>
    <row r="18" spans="1:16" s="27" customFormat="1" ht="15" customHeight="1">
      <c r="A18" s="21" t="s">
        <v>53</v>
      </c>
      <c r="B18" s="45"/>
      <c r="C18" s="80">
        <v>312268.6</v>
      </c>
      <c r="D18" s="80"/>
      <c r="E18" s="80"/>
      <c r="F18" s="80">
        <v>160936.89</v>
      </c>
      <c r="G18" s="80"/>
      <c r="H18" s="80"/>
      <c r="I18" s="21" t="s">
        <v>58</v>
      </c>
      <c r="J18" s="45" t="s">
        <v>59</v>
      </c>
      <c r="K18" s="94"/>
      <c r="L18" s="94"/>
      <c r="M18" s="96">
        <f t="shared" si="2"/>
        <v>0</v>
      </c>
      <c r="N18" s="94"/>
      <c r="O18" s="95"/>
      <c r="P18" s="94"/>
    </row>
    <row r="19" spans="1:16" s="27" customFormat="1" ht="15" customHeight="1">
      <c r="A19" s="24" t="s">
        <v>60</v>
      </c>
      <c r="B19" s="45" t="s">
        <v>61</v>
      </c>
      <c r="C19" s="80">
        <v>130650182.4</v>
      </c>
      <c r="D19" s="80">
        <v>74602294.62</v>
      </c>
      <c r="E19" s="80">
        <v>149204589.24</v>
      </c>
      <c r="F19" s="80">
        <v>229386666.33</v>
      </c>
      <c r="G19" s="80"/>
      <c r="H19" s="80">
        <f t="shared" si="3"/>
        <v>229386666.33</v>
      </c>
      <c r="I19" s="24" t="s">
        <v>62</v>
      </c>
      <c r="J19" s="81">
        <v>62</v>
      </c>
      <c r="K19" s="94"/>
      <c r="L19" s="94"/>
      <c r="M19" s="96">
        <f t="shared" si="2"/>
        <v>0</v>
      </c>
      <c r="N19" s="94"/>
      <c r="O19" s="95"/>
      <c r="P19" s="94">
        <f t="shared" si="4"/>
        <v>0</v>
      </c>
    </row>
    <row r="20" spans="1:18" s="27" customFormat="1" ht="15" customHeight="1">
      <c r="A20" s="24" t="s">
        <v>63</v>
      </c>
      <c r="B20" s="45" t="s">
        <v>64</v>
      </c>
      <c r="C20" s="80"/>
      <c r="D20" s="80"/>
      <c r="E20" s="80">
        <f aca="true" t="shared" si="5" ref="E20:E24">C20+D20</f>
        <v>0</v>
      </c>
      <c r="F20" s="80"/>
      <c r="G20" s="80"/>
      <c r="H20" s="80">
        <f t="shared" si="3"/>
        <v>0</v>
      </c>
      <c r="I20" s="24" t="s">
        <v>65</v>
      </c>
      <c r="J20" s="81">
        <v>63</v>
      </c>
      <c r="K20" s="97">
        <v>2757305.87</v>
      </c>
      <c r="L20" s="94"/>
      <c r="M20" s="96">
        <f t="shared" si="2"/>
        <v>2757305.87</v>
      </c>
      <c r="N20" s="97">
        <v>2757305.87</v>
      </c>
      <c r="O20" s="95"/>
      <c r="P20" s="94">
        <f t="shared" si="4"/>
        <v>2757305.87</v>
      </c>
      <c r="R20" s="55"/>
    </row>
    <row r="21" spans="1:16" s="27" customFormat="1" ht="13.5" customHeight="1">
      <c r="A21" s="24" t="s">
        <v>66</v>
      </c>
      <c r="B21" s="45" t="s">
        <v>67</v>
      </c>
      <c r="C21" s="80"/>
      <c r="D21" s="80"/>
      <c r="E21" s="80">
        <f t="shared" si="5"/>
        <v>0</v>
      </c>
      <c r="F21" s="80"/>
      <c r="G21" s="80"/>
      <c r="H21" s="80">
        <f t="shared" si="3"/>
        <v>0</v>
      </c>
      <c r="I21" s="24"/>
      <c r="J21" s="81"/>
      <c r="K21" s="97"/>
      <c r="L21" s="94"/>
      <c r="M21" s="96"/>
      <c r="N21" s="97"/>
      <c r="O21" s="95"/>
      <c r="P21" s="94">
        <f t="shared" si="4"/>
        <v>0</v>
      </c>
    </row>
    <row r="22" spans="1:16" s="27" customFormat="1" ht="15" customHeight="1">
      <c r="A22" s="21" t="s">
        <v>68</v>
      </c>
      <c r="B22" s="45" t="s">
        <v>69</v>
      </c>
      <c r="C22" s="80"/>
      <c r="D22" s="80"/>
      <c r="E22" s="80">
        <f t="shared" si="5"/>
        <v>0</v>
      </c>
      <c r="F22" s="80"/>
      <c r="G22" s="80"/>
      <c r="H22" s="80">
        <f t="shared" si="3"/>
        <v>0</v>
      </c>
      <c r="I22" s="20"/>
      <c r="J22" s="81"/>
      <c r="K22" s="94"/>
      <c r="L22" s="94"/>
      <c r="M22" s="96">
        <f aca="true" t="shared" si="6" ref="M22:M24">K22+L22</f>
        <v>0</v>
      </c>
      <c r="N22" s="94"/>
      <c r="O22" s="95"/>
      <c r="P22" s="94">
        <f t="shared" si="4"/>
        <v>0</v>
      </c>
    </row>
    <row r="23" spans="1:16" s="27" customFormat="1" ht="15" customHeight="1">
      <c r="A23" s="45" t="s">
        <v>70</v>
      </c>
      <c r="B23" s="45" t="s">
        <v>71</v>
      </c>
      <c r="C23" s="80"/>
      <c r="D23" s="80"/>
      <c r="E23" s="80">
        <f t="shared" si="5"/>
        <v>0</v>
      </c>
      <c r="F23" s="80"/>
      <c r="G23" s="80"/>
      <c r="H23" s="80">
        <f t="shared" si="3"/>
        <v>0</v>
      </c>
      <c r="I23" s="20"/>
      <c r="J23" s="81"/>
      <c r="K23" s="94"/>
      <c r="L23" s="94"/>
      <c r="M23" s="96">
        <f t="shared" si="6"/>
        <v>0</v>
      </c>
      <c r="N23" s="94"/>
      <c r="O23" s="95"/>
      <c r="P23" s="94">
        <f t="shared" si="4"/>
        <v>0</v>
      </c>
    </row>
    <row r="24" spans="1:16" s="27" customFormat="1" ht="15" customHeight="1">
      <c r="A24" s="47" t="s">
        <v>72</v>
      </c>
      <c r="B24" s="81">
        <v>17</v>
      </c>
      <c r="C24" s="80"/>
      <c r="D24" s="80"/>
      <c r="E24" s="80">
        <f t="shared" si="5"/>
        <v>0</v>
      </c>
      <c r="F24" s="80"/>
      <c r="G24" s="80"/>
      <c r="H24" s="80">
        <f t="shared" si="3"/>
        <v>0</v>
      </c>
      <c r="I24" s="20"/>
      <c r="J24" s="81"/>
      <c r="K24" s="94"/>
      <c r="L24" s="94"/>
      <c r="M24" s="96">
        <f t="shared" si="6"/>
        <v>0</v>
      </c>
      <c r="N24" s="94"/>
      <c r="O24" s="95"/>
      <c r="P24" s="94">
        <f t="shared" si="4"/>
        <v>0</v>
      </c>
    </row>
    <row r="25" spans="1:17" s="27" customFormat="1" ht="15" customHeight="1">
      <c r="A25" s="21" t="s">
        <v>73</v>
      </c>
      <c r="B25" s="45" t="s">
        <v>74</v>
      </c>
      <c r="C25" s="80">
        <f aca="true" t="shared" si="7" ref="C25:F25">C7+C9+C12-C13+C15-C16+C17-C18+C19+C22</f>
        <v>452598556.78</v>
      </c>
      <c r="D25" s="80">
        <f t="shared" si="7"/>
        <v>361161482.79</v>
      </c>
      <c r="E25" s="80">
        <f t="shared" si="7"/>
        <v>722322965.58</v>
      </c>
      <c r="F25" s="80">
        <f t="shared" si="7"/>
        <v>584047285.2100002</v>
      </c>
      <c r="G25" s="80">
        <f aca="true" t="shared" si="8" ref="G25:O25">SUM(G7:G24)</f>
        <v>0</v>
      </c>
      <c r="H25" s="80">
        <f t="shared" si="3"/>
        <v>584047285.2100002</v>
      </c>
      <c r="I25" s="98" t="s">
        <v>75</v>
      </c>
      <c r="J25" s="99" t="s">
        <v>76</v>
      </c>
      <c r="K25" s="94">
        <f t="shared" si="8"/>
        <v>752812263.47</v>
      </c>
      <c r="L25" s="94">
        <f t="shared" si="8"/>
        <v>0</v>
      </c>
      <c r="M25" s="94">
        <f t="shared" si="8"/>
        <v>598874083.87</v>
      </c>
      <c r="N25" s="94">
        <f t="shared" si="8"/>
        <v>869700412.4799998</v>
      </c>
      <c r="O25" s="94">
        <f t="shared" si="8"/>
        <v>0</v>
      </c>
      <c r="P25" s="94">
        <f t="shared" si="4"/>
        <v>869700412.4799998</v>
      </c>
      <c r="Q25" s="54"/>
    </row>
    <row r="26" spans="1:16" s="27" customFormat="1" ht="15" customHeight="1">
      <c r="A26" s="21" t="s">
        <v>77</v>
      </c>
      <c r="B26" s="45"/>
      <c r="C26" s="80"/>
      <c r="D26" s="80"/>
      <c r="E26" s="80">
        <f aca="true" t="shared" si="9" ref="E26:E34">C26+D26</f>
        <v>0</v>
      </c>
      <c r="F26" s="80"/>
      <c r="G26" s="80"/>
      <c r="H26" s="80">
        <f t="shared" si="3"/>
        <v>0</v>
      </c>
      <c r="I26" s="21" t="s">
        <v>78</v>
      </c>
      <c r="J26" s="76"/>
      <c r="K26" s="94"/>
      <c r="L26" s="94"/>
      <c r="M26" s="96">
        <f aca="true" t="shared" si="10" ref="M26:M33">K26+L26</f>
        <v>0</v>
      </c>
      <c r="N26" s="94"/>
      <c r="O26" s="95"/>
      <c r="P26" s="94">
        <f t="shared" si="4"/>
        <v>0</v>
      </c>
    </row>
    <row r="27" spans="1:16" s="27" customFormat="1" ht="15" customHeight="1">
      <c r="A27" s="21" t="s">
        <v>79</v>
      </c>
      <c r="B27" s="45" t="s">
        <v>80</v>
      </c>
      <c r="C27" s="80"/>
      <c r="D27" s="80"/>
      <c r="E27" s="80">
        <f t="shared" si="9"/>
        <v>0</v>
      </c>
      <c r="F27" s="80"/>
      <c r="G27" s="80"/>
      <c r="H27" s="80">
        <f t="shared" si="3"/>
        <v>0</v>
      </c>
      <c r="I27" s="21" t="s">
        <v>81</v>
      </c>
      <c r="J27" s="45" t="s">
        <v>82</v>
      </c>
      <c r="K27" s="94"/>
      <c r="L27" s="94"/>
      <c r="M27" s="96">
        <f t="shared" si="10"/>
        <v>0</v>
      </c>
      <c r="N27" s="94"/>
      <c r="O27" s="95"/>
      <c r="P27" s="94">
        <f t="shared" si="4"/>
        <v>0</v>
      </c>
    </row>
    <row r="28" spans="1:16" s="27" customFormat="1" ht="15" customHeight="1">
      <c r="A28" s="21" t="s">
        <v>83</v>
      </c>
      <c r="B28" s="81">
        <v>20</v>
      </c>
      <c r="C28" s="80"/>
      <c r="D28" s="80"/>
      <c r="E28" s="80">
        <f t="shared" si="9"/>
        <v>0</v>
      </c>
      <c r="F28" s="80"/>
      <c r="G28" s="80"/>
      <c r="H28" s="80">
        <f t="shared" si="3"/>
        <v>0</v>
      </c>
      <c r="I28" s="21"/>
      <c r="J28" s="45"/>
      <c r="K28" s="94"/>
      <c r="L28" s="94"/>
      <c r="M28" s="96">
        <f t="shared" si="10"/>
        <v>0</v>
      </c>
      <c r="N28" s="94"/>
      <c r="O28" s="95"/>
      <c r="P28" s="94">
        <f t="shared" si="4"/>
        <v>0</v>
      </c>
    </row>
    <row r="29" spans="1:16" s="27" customFormat="1" ht="15" customHeight="1">
      <c r="A29" s="21" t="s">
        <v>84</v>
      </c>
      <c r="B29" s="81">
        <v>21</v>
      </c>
      <c r="C29" s="80"/>
      <c r="D29" s="80"/>
      <c r="E29" s="80">
        <f t="shared" si="9"/>
        <v>0</v>
      </c>
      <c r="F29" s="80"/>
      <c r="G29" s="80"/>
      <c r="H29" s="80">
        <f t="shared" si="3"/>
        <v>0</v>
      </c>
      <c r="I29" s="21"/>
      <c r="J29" s="45"/>
      <c r="K29" s="94"/>
      <c r="L29" s="94"/>
      <c r="M29" s="96">
        <f t="shared" si="10"/>
        <v>0</v>
      </c>
      <c r="N29" s="94"/>
      <c r="O29" s="95"/>
      <c r="P29" s="94">
        <f t="shared" si="4"/>
        <v>0</v>
      </c>
    </row>
    <row r="30" spans="1:16" s="27" customFormat="1" ht="15" customHeight="1">
      <c r="A30" s="21" t="s">
        <v>85</v>
      </c>
      <c r="B30" s="81">
        <v>22</v>
      </c>
      <c r="C30" s="80"/>
      <c r="D30" s="80"/>
      <c r="E30" s="80">
        <f t="shared" si="9"/>
        <v>0</v>
      </c>
      <c r="F30" s="80"/>
      <c r="G30" s="80"/>
      <c r="H30" s="80">
        <f t="shared" si="3"/>
        <v>0</v>
      </c>
      <c r="I30" s="21" t="s">
        <v>86</v>
      </c>
      <c r="J30" s="45" t="s">
        <v>87</v>
      </c>
      <c r="K30" s="94"/>
      <c r="L30" s="94"/>
      <c r="M30" s="96">
        <f t="shared" si="10"/>
        <v>0</v>
      </c>
      <c r="N30" s="94"/>
      <c r="O30" s="95"/>
      <c r="P30" s="94">
        <f t="shared" si="4"/>
        <v>0</v>
      </c>
    </row>
    <row r="31" spans="1:16" s="27" customFormat="1" ht="15" customHeight="1">
      <c r="A31" s="21" t="s">
        <v>88</v>
      </c>
      <c r="B31" s="45" t="s">
        <v>89</v>
      </c>
      <c r="C31" s="80"/>
      <c r="D31" s="80"/>
      <c r="E31" s="80">
        <f t="shared" si="9"/>
        <v>0</v>
      </c>
      <c r="F31" s="80"/>
      <c r="G31" s="80"/>
      <c r="H31" s="80">
        <f t="shared" si="3"/>
        <v>0</v>
      </c>
      <c r="I31" s="21" t="s">
        <v>90</v>
      </c>
      <c r="J31" s="45" t="s">
        <v>91</v>
      </c>
      <c r="K31" s="94"/>
      <c r="L31" s="94"/>
      <c r="M31" s="96">
        <f t="shared" si="10"/>
        <v>0</v>
      </c>
      <c r="N31" s="94"/>
      <c r="O31" s="95"/>
      <c r="P31" s="94">
        <f t="shared" si="4"/>
        <v>0</v>
      </c>
    </row>
    <row r="32" spans="1:16" s="27" customFormat="1" ht="15" customHeight="1">
      <c r="A32" s="21" t="s">
        <v>92</v>
      </c>
      <c r="B32" s="45"/>
      <c r="C32" s="80"/>
      <c r="D32" s="80"/>
      <c r="E32" s="80">
        <f t="shared" si="9"/>
        <v>0</v>
      </c>
      <c r="F32" s="80"/>
      <c r="G32" s="80"/>
      <c r="H32" s="80">
        <f t="shared" si="3"/>
        <v>0</v>
      </c>
      <c r="I32" s="21" t="s">
        <v>93</v>
      </c>
      <c r="J32" s="45" t="s">
        <v>94</v>
      </c>
      <c r="K32" s="94"/>
      <c r="L32" s="94"/>
      <c r="M32" s="96">
        <f t="shared" si="10"/>
        <v>0</v>
      </c>
      <c r="N32" s="94"/>
      <c r="O32" s="95"/>
      <c r="P32" s="94">
        <f t="shared" si="4"/>
        <v>0</v>
      </c>
    </row>
    <row r="33" spans="1:17" s="27" customFormat="1" ht="15" customHeight="1">
      <c r="A33" s="21" t="s">
        <v>95</v>
      </c>
      <c r="B33" s="45" t="s">
        <v>96</v>
      </c>
      <c r="C33" s="80">
        <v>543956323.69</v>
      </c>
      <c r="D33" s="80"/>
      <c r="E33" s="80">
        <f t="shared" si="9"/>
        <v>543956323.69</v>
      </c>
      <c r="F33" s="80">
        <v>558372499.75</v>
      </c>
      <c r="G33" s="80"/>
      <c r="H33" s="80">
        <f t="shared" si="3"/>
        <v>558372499.75</v>
      </c>
      <c r="I33" s="21" t="s">
        <v>97</v>
      </c>
      <c r="J33" s="45" t="s">
        <v>98</v>
      </c>
      <c r="K33" s="94"/>
      <c r="L33" s="94"/>
      <c r="M33" s="96">
        <f t="shared" si="10"/>
        <v>0</v>
      </c>
      <c r="N33" s="94"/>
      <c r="O33" s="95"/>
      <c r="P33" s="94">
        <f t="shared" si="4"/>
        <v>0</v>
      </c>
      <c r="Q33" s="55"/>
    </row>
    <row r="34" spans="1:16" s="27" customFormat="1" ht="15" customHeight="1">
      <c r="A34" s="82" t="s">
        <v>99</v>
      </c>
      <c r="B34" s="45" t="s">
        <v>100</v>
      </c>
      <c r="C34" s="80">
        <v>275749164.65</v>
      </c>
      <c r="D34" s="80"/>
      <c r="E34" s="80">
        <f t="shared" si="9"/>
        <v>275749164.65</v>
      </c>
      <c r="F34" s="80">
        <v>321695120.09</v>
      </c>
      <c r="G34" s="80"/>
      <c r="H34" s="80">
        <f t="shared" si="3"/>
        <v>321695120.09</v>
      </c>
      <c r="I34" s="98" t="s">
        <v>101</v>
      </c>
      <c r="J34" s="45" t="s">
        <v>102</v>
      </c>
      <c r="K34" s="94">
        <f aca="true" t="shared" si="11" ref="K34:N34">K27</f>
        <v>0</v>
      </c>
      <c r="L34" s="94">
        <f t="shared" si="11"/>
        <v>0</v>
      </c>
      <c r="M34" s="94">
        <f t="shared" si="11"/>
        <v>0</v>
      </c>
      <c r="N34" s="94">
        <f t="shared" si="11"/>
        <v>0</v>
      </c>
      <c r="O34" s="95"/>
      <c r="P34" s="94">
        <f t="shared" si="4"/>
        <v>0</v>
      </c>
    </row>
    <row r="35" spans="1:16" s="27" customFormat="1" ht="15" customHeight="1">
      <c r="A35" s="82" t="s">
        <v>103</v>
      </c>
      <c r="B35" s="45" t="s">
        <v>104</v>
      </c>
      <c r="C35" s="80">
        <f aca="true" t="shared" si="12" ref="C35:G35">C33-C34</f>
        <v>268207159.04000008</v>
      </c>
      <c r="D35" s="80">
        <f t="shared" si="12"/>
        <v>0</v>
      </c>
      <c r="E35" s="80">
        <f t="shared" si="12"/>
        <v>268207159.04000008</v>
      </c>
      <c r="F35" s="80">
        <v>236677379.66</v>
      </c>
      <c r="G35" s="80">
        <f t="shared" si="12"/>
        <v>0</v>
      </c>
      <c r="H35" s="80">
        <f t="shared" si="3"/>
        <v>236677379.66</v>
      </c>
      <c r="I35" s="21" t="s">
        <v>105</v>
      </c>
      <c r="J35" s="81"/>
      <c r="K35" s="94"/>
      <c r="L35" s="94"/>
      <c r="M35" s="96">
        <f aca="true" t="shared" si="13" ref="M35:M40">K35+L35</f>
        <v>0</v>
      </c>
      <c r="N35" s="94"/>
      <c r="O35" s="95"/>
      <c r="P35" s="94">
        <f t="shared" si="4"/>
        <v>0</v>
      </c>
    </row>
    <row r="36" spans="1:16" s="27" customFormat="1" ht="15" customHeight="1">
      <c r="A36" s="21" t="s">
        <v>106</v>
      </c>
      <c r="B36" s="45" t="s">
        <v>107</v>
      </c>
      <c r="C36" s="80"/>
      <c r="D36" s="80"/>
      <c r="E36" s="80">
        <f aca="true" t="shared" si="14" ref="E36:E40">C36+D36</f>
        <v>0</v>
      </c>
      <c r="F36" s="80"/>
      <c r="G36" s="80"/>
      <c r="H36" s="80">
        <f t="shared" si="3"/>
        <v>0</v>
      </c>
      <c r="I36" s="21" t="s">
        <v>108</v>
      </c>
      <c r="J36" s="45" t="s">
        <v>109</v>
      </c>
      <c r="K36" s="94"/>
      <c r="L36" s="94"/>
      <c r="M36" s="96">
        <f t="shared" si="13"/>
        <v>0</v>
      </c>
      <c r="N36" s="94"/>
      <c r="O36" s="95"/>
      <c r="P36" s="94">
        <f t="shared" si="4"/>
        <v>0</v>
      </c>
    </row>
    <row r="37" spans="1:17" s="27" customFormat="1" ht="15" customHeight="1">
      <c r="A37" s="21" t="s">
        <v>110</v>
      </c>
      <c r="B37" s="45" t="s">
        <v>111</v>
      </c>
      <c r="C37" s="80"/>
      <c r="D37" s="80"/>
      <c r="E37" s="80">
        <f t="shared" si="14"/>
        <v>0</v>
      </c>
      <c r="F37" s="80"/>
      <c r="G37" s="80"/>
      <c r="H37" s="80">
        <f t="shared" si="3"/>
        <v>0</v>
      </c>
      <c r="I37" s="98" t="s">
        <v>112</v>
      </c>
      <c r="J37" s="45" t="s">
        <v>113</v>
      </c>
      <c r="K37" s="94">
        <f>K25+K34</f>
        <v>752812263.47</v>
      </c>
      <c r="L37" s="94">
        <f aca="true" t="shared" si="15" ref="L37:O37">L34+L25</f>
        <v>0</v>
      </c>
      <c r="M37" s="94">
        <f t="shared" si="15"/>
        <v>598874083.87</v>
      </c>
      <c r="N37" s="94">
        <f t="shared" si="15"/>
        <v>869700412.4799998</v>
      </c>
      <c r="O37" s="94">
        <f t="shared" si="15"/>
        <v>0</v>
      </c>
      <c r="P37" s="94">
        <f t="shared" si="4"/>
        <v>869700412.4799998</v>
      </c>
      <c r="Q37" s="106"/>
    </row>
    <row r="38" spans="1:16" s="27" customFormat="1" ht="15" customHeight="1">
      <c r="A38" s="21" t="s">
        <v>114</v>
      </c>
      <c r="B38" s="45" t="s">
        <v>115</v>
      </c>
      <c r="C38" s="80"/>
      <c r="D38" s="80"/>
      <c r="E38" s="80">
        <f t="shared" si="14"/>
        <v>0</v>
      </c>
      <c r="F38" s="80"/>
      <c r="G38" s="80"/>
      <c r="H38" s="80">
        <f t="shared" si="3"/>
        <v>0</v>
      </c>
      <c r="I38" s="20"/>
      <c r="J38" s="81"/>
      <c r="K38" s="94"/>
      <c r="L38" s="94"/>
      <c r="M38" s="96">
        <f t="shared" si="13"/>
        <v>0</v>
      </c>
      <c r="N38" s="94"/>
      <c r="O38" s="95"/>
      <c r="P38" s="94">
        <f t="shared" si="4"/>
        <v>0</v>
      </c>
    </row>
    <row r="39" spans="1:16" s="27" customFormat="1" ht="15" customHeight="1">
      <c r="A39" s="83" t="s">
        <v>116</v>
      </c>
      <c r="B39" s="45" t="s">
        <v>117</v>
      </c>
      <c r="C39" s="80">
        <v>11723447.82</v>
      </c>
      <c r="D39" s="80">
        <v>4898027.22</v>
      </c>
      <c r="E39" s="80">
        <f t="shared" si="14"/>
        <v>16621475.04</v>
      </c>
      <c r="F39" s="80">
        <v>5317525.86</v>
      </c>
      <c r="G39" s="80"/>
      <c r="H39" s="80">
        <f t="shared" si="3"/>
        <v>5317525.86</v>
      </c>
      <c r="I39" s="21"/>
      <c r="J39" s="45"/>
      <c r="K39" s="94"/>
      <c r="L39" s="94"/>
      <c r="M39" s="96">
        <f t="shared" si="13"/>
        <v>0</v>
      </c>
      <c r="N39" s="94"/>
      <c r="O39" s="95"/>
      <c r="P39" s="94">
        <f t="shared" si="4"/>
        <v>0</v>
      </c>
    </row>
    <row r="40" spans="1:16" s="27" customFormat="1" ht="15" customHeight="1">
      <c r="A40" s="21" t="s">
        <v>118</v>
      </c>
      <c r="B40" s="81">
        <v>31</v>
      </c>
      <c r="C40" s="80"/>
      <c r="D40" s="80"/>
      <c r="E40" s="80">
        <f t="shared" si="14"/>
        <v>0</v>
      </c>
      <c r="F40" s="80"/>
      <c r="G40" s="80"/>
      <c r="H40" s="80">
        <f t="shared" si="3"/>
        <v>0</v>
      </c>
      <c r="I40" s="82" t="s">
        <v>119</v>
      </c>
      <c r="J40" s="99"/>
      <c r="K40" s="94"/>
      <c r="L40" s="94"/>
      <c r="M40" s="96">
        <f t="shared" si="13"/>
        <v>0</v>
      </c>
      <c r="N40" s="94"/>
      <c r="O40" s="95"/>
      <c r="P40" s="94">
        <f t="shared" si="4"/>
        <v>0</v>
      </c>
    </row>
    <row r="41" spans="1:16" s="27" customFormat="1" ht="15" customHeight="1">
      <c r="A41" s="21" t="s">
        <v>120</v>
      </c>
      <c r="B41" s="45" t="s">
        <v>117</v>
      </c>
      <c r="C41" s="80">
        <f>C35+C39</f>
        <v>279930606.8600001</v>
      </c>
      <c r="D41" s="80">
        <f aca="true" t="shared" si="16" ref="D41:H41">D39+D35</f>
        <v>4898027.22</v>
      </c>
      <c r="E41" s="80">
        <f t="shared" si="16"/>
        <v>284828634.0800001</v>
      </c>
      <c r="F41" s="80">
        <f>F35+F39</f>
        <v>241994905.52</v>
      </c>
      <c r="G41" s="80">
        <f t="shared" si="16"/>
        <v>0</v>
      </c>
      <c r="H41" s="80">
        <f t="shared" si="16"/>
        <v>241994905.52</v>
      </c>
      <c r="I41" s="82" t="s">
        <v>121</v>
      </c>
      <c r="J41" s="99" t="s">
        <v>122</v>
      </c>
      <c r="K41" s="94">
        <v>464000000</v>
      </c>
      <c r="L41" s="94"/>
      <c r="M41" s="94">
        <v>464000000</v>
      </c>
      <c r="N41" s="94">
        <v>464000000</v>
      </c>
      <c r="O41" s="95"/>
      <c r="P41" s="94">
        <f t="shared" si="4"/>
        <v>464000000</v>
      </c>
    </row>
    <row r="42" spans="1:16" s="27" customFormat="1" ht="15" customHeight="1">
      <c r="A42" s="21" t="s">
        <v>123</v>
      </c>
      <c r="B42" s="45"/>
      <c r="C42" s="80"/>
      <c r="D42" s="80"/>
      <c r="E42" s="80">
        <f aca="true" t="shared" si="17" ref="E42:E44">C42+D42</f>
        <v>0</v>
      </c>
      <c r="F42" s="80"/>
      <c r="G42" s="80"/>
      <c r="H42" s="80">
        <f aca="true" t="shared" si="18" ref="H42:H51">F42+G42</f>
        <v>0</v>
      </c>
      <c r="I42" s="21" t="s">
        <v>124</v>
      </c>
      <c r="J42" s="99" t="s">
        <v>125</v>
      </c>
      <c r="K42" s="94"/>
      <c r="L42" s="94"/>
      <c r="M42" s="94"/>
      <c r="N42" s="94"/>
      <c r="O42" s="95"/>
      <c r="P42" s="94">
        <f t="shared" si="4"/>
        <v>0</v>
      </c>
    </row>
    <row r="43" spans="1:16" s="27" customFormat="1" ht="15" customHeight="1">
      <c r="A43" s="24" t="s">
        <v>126</v>
      </c>
      <c r="B43" s="45" t="s">
        <v>127</v>
      </c>
      <c r="C43" s="80">
        <v>55562320</v>
      </c>
      <c r="D43" s="80"/>
      <c r="E43" s="80">
        <f t="shared" si="17"/>
        <v>55562320</v>
      </c>
      <c r="F43" s="80">
        <v>55562320</v>
      </c>
      <c r="G43" s="80"/>
      <c r="H43" s="80">
        <f t="shared" si="18"/>
        <v>55562320</v>
      </c>
      <c r="I43" s="21" t="s">
        <v>128</v>
      </c>
      <c r="J43" s="99" t="s">
        <v>129</v>
      </c>
      <c r="K43" s="94">
        <v>464000000</v>
      </c>
      <c r="L43" s="94"/>
      <c r="M43" s="94">
        <v>464000000</v>
      </c>
      <c r="N43" s="94">
        <v>464000000</v>
      </c>
      <c r="O43" s="95"/>
      <c r="P43" s="94">
        <f t="shared" si="4"/>
        <v>464000000</v>
      </c>
    </row>
    <row r="44" spans="1:17" s="27" customFormat="1" ht="15" customHeight="1">
      <c r="A44" s="84" t="s">
        <v>130</v>
      </c>
      <c r="B44" s="45" t="s">
        <v>131</v>
      </c>
      <c r="C44" s="80">
        <v>8954117.29</v>
      </c>
      <c r="D44" s="80"/>
      <c r="E44" s="80">
        <f t="shared" si="17"/>
        <v>8954117.29</v>
      </c>
      <c r="F44" s="80">
        <v>10065363.68</v>
      </c>
      <c r="G44" s="80"/>
      <c r="H44" s="80">
        <f t="shared" si="18"/>
        <v>10065363.68</v>
      </c>
      <c r="I44" s="21" t="s">
        <v>132</v>
      </c>
      <c r="J44" s="99" t="s">
        <v>133</v>
      </c>
      <c r="K44" s="94"/>
      <c r="L44" s="94"/>
      <c r="M44" s="96">
        <f aca="true" t="shared" si="19" ref="M44:M46">K44+L44</f>
        <v>0</v>
      </c>
      <c r="N44" s="94"/>
      <c r="O44" s="95"/>
      <c r="P44" s="100">
        <f t="shared" si="4"/>
        <v>0</v>
      </c>
      <c r="Q44" s="107"/>
    </row>
    <row r="45" spans="1:17" s="27" customFormat="1" ht="15" customHeight="1">
      <c r="A45" s="85" t="s">
        <v>134</v>
      </c>
      <c r="B45" s="81">
        <v>34</v>
      </c>
      <c r="C45" s="80">
        <f>C43-C44</f>
        <v>46608202.71</v>
      </c>
      <c r="D45" s="80">
        <f>D43-D44</f>
        <v>0</v>
      </c>
      <c r="E45" s="80">
        <f>E43-E44</f>
        <v>46608202.71</v>
      </c>
      <c r="F45" s="80">
        <v>45496956.32</v>
      </c>
      <c r="G45" s="80"/>
      <c r="H45" s="80">
        <f t="shared" si="18"/>
        <v>45496956.32</v>
      </c>
      <c r="I45" s="21" t="s">
        <v>135</v>
      </c>
      <c r="J45" s="99" t="s">
        <v>136</v>
      </c>
      <c r="K45" s="94"/>
      <c r="L45" s="94"/>
      <c r="M45" s="96">
        <f t="shared" si="19"/>
        <v>0</v>
      </c>
      <c r="N45" s="94"/>
      <c r="O45" s="95"/>
      <c r="P45" s="100">
        <f t="shared" si="4"/>
        <v>0</v>
      </c>
      <c r="Q45" s="107"/>
    </row>
    <row r="46" spans="1:17" s="27" customFormat="1" ht="15" customHeight="1">
      <c r="A46" s="21" t="s">
        <v>137</v>
      </c>
      <c r="B46" s="81">
        <v>35</v>
      </c>
      <c r="C46" s="80">
        <v>644747.49</v>
      </c>
      <c r="D46" s="80"/>
      <c r="E46" s="80">
        <f aca="true" t="shared" si="20" ref="E46:E50">C46+D46</f>
        <v>644747.49</v>
      </c>
      <c r="F46" s="80">
        <v>244691.14</v>
      </c>
      <c r="G46" s="80"/>
      <c r="H46" s="80">
        <f t="shared" si="18"/>
        <v>244691.14</v>
      </c>
      <c r="I46" s="101" t="s">
        <v>138</v>
      </c>
      <c r="J46" s="99" t="s">
        <v>139</v>
      </c>
      <c r="K46" s="94"/>
      <c r="L46" s="94"/>
      <c r="M46" s="96">
        <f t="shared" si="19"/>
        <v>0</v>
      </c>
      <c r="N46" s="94"/>
      <c r="O46" s="95"/>
      <c r="P46" s="100">
        <f t="shared" si="4"/>
        <v>0</v>
      </c>
      <c r="Q46" s="107"/>
    </row>
    <row r="47" spans="1:18" s="27" customFormat="1" ht="15" customHeight="1">
      <c r="A47" s="21" t="s">
        <v>140</v>
      </c>
      <c r="B47" s="45" t="s">
        <v>141</v>
      </c>
      <c r="C47" s="80"/>
      <c r="D47" s="80"/>
      <c r="E47" s="80">
        <f t="shared" si="20"/>
        <v>0</v>
      </c>
      <c r="F47" s="80"/>
      <c r="G47" s="80"/>
      <c r="H47" s="80">
        <f t="shared" si="18"/>
        <v>0</v>
      </c>
      <c r="I47" s="21" t="s">
        <v>142</v>
      </c>
      <c r="J47" s="99" t="s">
        <v>143</v>
      </c>
      <c r="K47" s="94">
        <v>-437030149.63</v>
      </c>
      <c r="L47" s="94">
        <v>4898027.22</v>
      </c>
      <c r="M47" s="96">
        <v>-328455417</v>
      </c>
      <c r="N47" s="94">
        <f>-463522774.56+1606200.27</f>
        <v>-461916574.29</v>
      </c>
      <c r="O47" s="94"/>
      <c r="P47" s="100">
        <f t="shared" si="4"/>
        <v>-461916574.29</v>
      </c>
      <c r="Q47" s="66">
        <f>Q45-Q46</f>
        <v>0</v>
      </c>
      <c r="R47" s="55"/>
    </row>
    <row r="48" spans="1:17" s="27" customFormat="1" ht="15" customHeight="1">
      <c r="A48" s="21" t="s">
        <v>144</v>
      </c>
      <c r="B48" s="81">
        <v>37</v>
      </c>
      <c r="C48" s="80">
        <f aca="true" t="shared" si="21" ref="C48:F48">C45+C46</f>
        <v>47252950.2</v>
      </c>
      <c r="D48" s="80">
        <f t="shared" si="21"/>
        <v>0</v>
      </c>
      <c r="E48" s="80">
        <f t="shared" si="21"/>
        <v>47252950.2</v>
      </c>
      <c r="F48" s="80">
        <f t="shared" si="21"/>
        <v>45741647.46</v>
      </c>
      <c r="G48" s="80">
        <f>G45</f>
        <v>0</v>
      </c>
      <c r="H48" s="80">
        <f t="shared" si="18"/>
        <v>45741647.46</v>
      </c>
      <c r="I48" s="101" t="s">
        <v>145</v>
      </c>
      <c r="J48" s="99" t="s">
        <v>146</v>
      </c>
      <c r="K48" s="94"/>
      <c r="L48" s="94"/>
      <c r="M48" s="96">
        <f>K48+L48</f>
        <v>0</v>
      </c>
      <c r="N48" s="94"/>
      <c r="O48" s="95"/>
      <c r="P48" s="100">
        <f t="shared" si="4"/>
        <v>0</v>
      </c>
      <c r="Q48" s="107"/>
    </row>
    <row r="49" spans="1:17" s="27" customFormat="1" ht="15" customHeight="1">
      <c r="A49" s="21" t="s">
        <v>105</v>
      </c>
      <c r="B49" s="45"/>
      <c r="C49" s="80"/>
      <c r="D49" s="80"/>
      <c r="E49" s="80">
        <f t="shared" si="20"/>
        <v>0</v>
      </c>
      <c r="F49" s="80"/>
      <c r="G49" s="80"/>
      <c r="H49" s="80">
        <f t="shared" si="18"/>
        <v>0</v>
      </c>
      <c r="I49" s="102" t="s">
        <v>147</v>
      </c>
      <c r="J49" s="99" t="s">
        <v>148</v>
      </c>
      <c r="K49" s="94"/>
      <c r="L49" s="94"/>
      <c r="M49" s="96">
        <f>K49+L49</f>
        <v>0</v>
      </c>
      <c r="N49" s="94"/>
      <c r="O49" s="95"/>
      <c r="P49" s="100">
        <f t="shared" si="4"/>
        <v>0</v>
      </c>
      <c r="Q49" s="108"/>
    </row>
    <row r="50" spans="1:17" s="27" customFormat="1" ht="14.25" customHeight="1">
      <c r="A50" s="21" t="s">
        <v>149</v>
      </c>
      <c r="B50" s="45" t="s">
        <v>150</v>
      </c>
      <c r="C50" s="80"/>
      <c r="D50" s="80"/>
      <c r="E50" s="80">
        <f t="shared" si="20"/>
        <v>0</v>
      </c>
      <c r="F50" s="80"/>
      <c r="G50" s="80"/>
      <c r="H50" s="80">
        <f t="shared" si="18"/>
        <v>0</v>
      </c>
      <c r="I50" s="21" t="s">
        <v>151</v>
      </c>
      <c r="J50" s="99" t="s">
        <v>152</v>
      </c>
      <c r="K50" s="94">
        <f aca="true" t="shared" si="22" ref="K50:M50">K47+K43</f>
        <v>26969850.370000005</v>
      </c>
      <c r="L50" s="94">
        <f t="shared" si="22"/>
        <v>4898027.22</v>
      </c>
      <c r="M50" s="94">
        <f t="shared" si="22"/>
        <v>135544583</v>
      </c>
      <c r="N50" s="94">
        <f>N43+N47</f>
        <v>2083425.7099999785</v>
      </c>
      <c r="O50" s="94">
        <f>O43+O47</f>
        <v>0</v>
      </c>
      <c r="P50" s="100">
        <f t="shared" si="4"/>
        <v>2083425.7099999785</v>
      </c>
      <c r="Q50" s="108"/>
    </row>
    <row r="51" spans="1:17" s="27" customFormat="1" ht="14.25" customHeight="1">
      <c r="A51" s="21" t="s">
        <v>153</v>
      </c>
      <c r="B51" s="81">
        <v>39</v>
      </c>
      <c r="C51" s="80">
        <f aca="true" t="shared" si="23" ref="C51:G51">C48+C41+C25</f>
        <v>779782113.84</v>
      </c>
      <c r="D51" s="80">
        <f t="shared" si="23"/>
        <v>366059510.01000005</v>
      </c>
      <c r="E51" s="80">
        <f t="shared" si="23"/>
        <v>1054404549.8600001</v>
      </c>
      <c r="F51" s="80">
        <f>F48+F41+F25+F31</f>
        <v>871783838.1900002</v>
      </c>
      <c r="G51" s="80">
        <f t="shared" si="23"/>
        <v>0</v>
      </c>
      <c r="H51" s="80">
        <f t="shared" si="18"/>
        <v>871783838.1900002</v>
      </c>
      <c r="I51" s="21" t="s">
        <v>154</v>
      </c>
      <c r="J51" s="99" t="s">
        <v>155</v>
      </c>
      <c r="K51" s="94">
        <f aca="true" t="shared" si="24" ref="K51:O51">K50+K37</f>
        <v>779782113.84</v>
      </c>
      <c r="L51" s="94">
        <f t="shared" si="24"/>
        <v>4898027.22</v>
      </c>
      <c r="M51" s="94">
        <f t="shared" si="24"/>
        <v>734418666.87</v>
      </c>
      <c r="N51" s="94">
        <f t="shared" si="24"/>
        <v>871783838.1899998</v>
      </c>
      <c r="O51" s="94">
        <f t="shared" si="24"/>
        <v>0</v>
      </c>
      <c r="P51" s="100">
        <f t="shared" si="4"/>
        <v>871783838.1899998</v>
      </c>
      <c r="Q51" s="66">
        <f>Q49-Q50</f>
        <v>0</v>
      </c>
    </row>
    <row r="52" spans="2:17" s="27" customFormat="1" ht="14.25">
      <c r="B52" s="67"/>
      <c r="C52" s="55"/>
      <c r="F52" s="55"/>
      <c r="J52" s="103"/>
      <c r="K52" s="104">
        <f>C51-K51</f>
        <v>0</v>
      </c>
      <c r="N52" s="55">
        <f>F51-N51</f>
        <v>0</v>
      </c>
      <c r="Q52" s="107"/>
    </row>
    <row r="53" spans="1:17" s="27" customFormat="1" ht="14.25">
      <c r="A53" s="3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Q53" s="107"/>
    </row>
    <row r="54" spans="2:14" s="27" customFormat="1" ht="14.25">
      <c r="B54" s="67"/>
      <c r="F54" s="87"/>
      <c r="J54" s="103"/>
      <c r="N54" s="55">
        <f>N51-F51</f>
        <v>0</v>
      </c>
    </row>
    <row r="55" spans="2:10" s="55" customFormat="1" ht="14.25">
      <c r="B55" s="88"/>
      <c r="J55" s="105"/>
    </row>
    <row r="56" spans="2:10" s="27" customFormat="1" ht="14.25">
      <c r="B56" s="67"/>
      <c r="F56" s="55"/>
      <c r="J56" s="103"/>
    </row>
    <row r="57" spans="2:10" s="27" customFormat="1" ht="14.25">
      <c r="B57" s="67"/>
      <c r="C57" s="27">
        <f>C7+'[1]现金流量表'!C50-F7</f>
        <v>0</v>
      </c>
      <c r="F57" s="87"/>
      <c r="J57" s="103"/>
    </row>
    <row r="58" spans="2:10" s="27" customFormat="1" ht="14.25">
      <c r="B58" s="67"/>
      <c r="J58" s="103"/>
    </row>
    <row r="59" spans="2:10" s="27" customFormat="1" ht="14.25">
      <c r="B59" s="67"/>
      <c r="J59" s="103"/>
    </row>
    <row r="60" spans="2:10" s="27" customFormat="1" ht="14.25">
      <c r="B60" s="67"/>
      <c r="J60" s="103"/>
    </row>
    <row r="61" spans="2:10" s="27" customFormat="1" ht="14.25">
      <c r="B61" s="67"/>
      <c r="J61" s="103"/>
    </row>
    <row r="62" spans="2:10" s="27" customFormat="1" ht="14.25">
      <c r="B62" s="67"/>
      <c r="J62" s="103"/>
    </row>
    <row r="63" spans="2:10" s="27" customFormat="1" ht="14.25">
      <c r="B63" s="67"/>
      <c r="J63" s="103"/>
    </row>
    <row r="64" spans="2:10" s="27" customFormat="1" ht="14.25">
      <c r="B64" s="67"/>
      <c r="J64" s="103"/>
    </row>
    <row r="65" spans="2:10" s="27" customFormat="1" ht="14.25">
      <c r="B65" s="67"/>
      <c r="J65" s="103"/>
    </row>
    <row r="66" spans="2:10" s="27" customFormat="1" ht="14.25">
      <c r="B66" s="67"/>
      <c r="J66" s="103"/>
    </row>
    <row r="67" spans="2:10" s="27" customFormat="1" ht="14.25">
      <c r="B67" s="67"/>
      <c r="J67" s="109"/>
    </row>
    <row r="68" spans="2:10" s="27" customFormat="1" ht="14.25">
      <c r="B68" s="67"/>
      <c r="J68" s="110"/>
    </row>
    <row r="69" spans="2:10" s="27" customFormat="1" ht="14.25">
      <c r="B69" s="67"/>
      <c r="J69" s="111"/>
    </row>
  </sheetData>
  <sheetProtection/>
  <mergeCells count="6">
    <mergeCell ref="F1:I1"/>
    <mergeCell ref="C4:E4"/>
    <mergeCell ref="F4:H4"/>
    <mergeCell ref="K4:M4"/>
    <mergeCell ref="N4:P4"/>
    <mergeCell ref="A53:N5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44.625" style="27" customWidth="1"/>
    <col min="2" max="2" width="7.00390625" style="27" customWidth="1"/>
    <col min="3" max="4" width="21.375" style="38" customWidth="1"/>
    <col min="5" max="5" width="16.625" style="27" customWidth="1"/>
    <col min="6" max="6" width="18.25390625" style="27" customWidth="1"/>
    <col min="7" max="8" width="16.125" style="27" customWidth="1"/>
    <col min="9" max="9" width="17.125" style="27" customWidth="1"/>
    <col min="10" max="10" width="12.625" style="27" bestFit="1" customWidth="1"/>
    <col min="11" max="16384" width="9.00390625" style="27" customWidth="1"/>
  </cols>
  <sheetData>
    <row r="1" spans="1:5" s="27" customFormat="1" ht="30" customHeight="1">
      <c r="A1" s="39" t="s">
        <v>156</v>
      </c>
      <c r="B1" s="39"/>
      <c r="C1" s="39"/>
      <c r="D1" s="39"/>
      <c r="E1" s="39"/>
    </row>
    <row r="2" spans="1:5" s="27" customFormat="1" ht="15.75" customHeight="1">
      <c r="A2" s="40" t="s">
        <v>1</v>
      </c>
      <c r="B2" s="6"/>
      <c r="C2" s="41"/>
      <c r="D2" s="42"/>
      <c r="E2" s="9" t="s">
        <v>157</v>
      </c>
    </row>
    <row r="3" spans="1:5" s="27" customFormat="1" ht="19.5" customHeight="1">
      <c r="A3" s="43" t="s">
        <v>4</v>
      </c>
      <c r="B3" s="11">
        <f>'[1]资产负债表'!I3</f>
        <v>44561</v>
      </c>
      <c r="C3" s="11"/>
      <c r="D3" s="44" t="s">
        <v>158</v>
      </c>
      <c r="E3" s="44"/>
    </row>
    <row r="4" spans="1:5" s="27" customFormat="1" ht="18" customHeight="1">
      <c r="A4" s="45" t="s">
        <v>159</v>
      </c>
      <c r="B4" s="45" t="s">
        <v>160</v>
      </c>
      <c r="C4" s="46" t="s">
        <v>161</v>
      </c>
      <c r="D4" s="46" t="s">
        <v>162</v>
      </c>
      <c r="E4" s="45" t="s">
        <v>163</v>
      </c>
    </row>
    <row r="5" spans="1:5" s="27" customFormat="1" ht="18" customHeight="1">
      <c r="A5" s="47" t="s">
        <v>164</v>
      </c>
      <c r="B5" s="45" t="s">
        <v>18</v>
      </c>
      <c r="C5" s="48">
        <f>C6+C7</f>
        <v>105740803.39</v>
      </c>
      <c r="D5" s="48">
        <f>D6+D7</f>
        <v>910622246.5400001</v>
      </c>
      <c r="E5" s="20"/>
    </row>
    <row r="6" spans="1:9" s="27" customFormat="1" ht="18" customHeight="1">
      <c r="A6" s="47" t="s">
        <v>165</v>
      </c>
      <c r="B6" s="45" t="s">
        <v>22</v>
      </c>
      <c r="C6" s="48">
        <v>104352938.26</v>
      </c>
      <c r="D6" s="48">
        <v>899803540.45</v>
      </c>
      <c r="E6" s="20"/>
      <c r="F6" s="49"/>
      <c r="I6" s="55"/>
    </row>
    <row r="7" spans="1:9" s="27" customFormat="1" ht="18" customHeight="1">
      <c r="A7" s="47" t="s">
        <v>166</v>
      </c>
      <c r="B7" s="45" t="s">
        <v>26</v>
      </c>
      <c r="C7" s="48">
        <v>1387865.13</v>
      </c>
      <c r="D7" s="48">
        <v>10818706.09</v>
      </c>
      <c r="E7" s="20"/>
      <c r="F7" s="49"/>
      <c r="G7" s="50"/>
      <c r="H7" s="51"/>
      <c r="I7" s="55"/>
    </row>
    <row r="8" spans="1:9" s="27" customFormat="1" ht="18" customHeight="1">
      <c r="A8" s="52" t="s">
        <v>167</v>
      </c>
      <c r="B8" s="45" t="s">
        <v>30</v>
      </c>
      <c r="C8" s="48">
        <f>C9+C10</f>
        <v>68143934.2</v>
      </c>
      <c r="D8" s="48">
        <f>D9+D10</f>
        <v>801305718.61</v>
      </c>
      <c r="E8" s="20"/>
      <c r="F8" s="49"/>
      <c r="I8" s="55"/>
    </row>
    <row r="9" spans="1:9" s="27" customFormat="1" ht="18" customHeight="1">
      <c r="A9" s="52" t="s">
        <v>168</v>
      </c>
      <c r="B9" s="45" t="s">
        <v>34</v>
      </c>
      <c r="C9" s="53">
        <v>66680958.82</v>
      </c>
      <c r="D9" s="53">
        <v>793182208.59</v>
      </c>
      <c r="E9" s="20"/>
      <c r="F9" s="49"/>
      <c r="H9" s="54"/>
      <c r="I9" s="55"/>
    </row>
    <row r="10" spans="1:9" s="27" customFormat="1" ht="18" customHeight="1">
      <c r="A10" s="52" t="s">
        <v>169</v>
      </c>
      <c r="B10" s="45" t="s">
        <v>38</v>
      </c>
      <c r="C10" s="48">
        <v>1462975.38</v>
      </c>
      <c r="D10" s="48">
        <v>8123510.02</v>
      </c>
      <c r="E10" s="20"/>
      <c r="F10" s="55"/>
      <c r="G10" s="55"/>
      <c r="I10" s="55"/>
    </row>
    <row r="11" spans="1:9" s="27" customFormat="1" ht="18" customHeight="1">
      <c r="A11" s="52" t="s">
        <v>170</v>
      </c>
      <c r="B11" s="45" t="s">
        <v>42</v>
      </c>
      <c r="C11" s="48">
        <v>488670.31</v>
      </c>
      <c r="D11" s="48">
        <v>1333315.7</v>
      </c>
      <c r="E11" s="20"/>
      <c r="F11" s="55"/>
      <c r="G11" s="55"/>
      <c r="I11" s="55"/>
    </row>
    <row r="12" spans="1:9" s="27" customFormat="1" ht="18" customHeight="1">
      <c r="A12" s="52" t="s">
        <v>171</v>
      </c>
      <c r="B12" s="45" t="s">
        <v>46</v>
      </c>
      <c r="C12" s="48">
        <v>2611955.64</v>
      </c>
      <c r="D12" s="48">
        <v>32914945.35</v>
      </c>
      <c r="E12" s="56"/>
      <c r="F12" s="51"/>
      <c r="I12" s="55"/>
    </row>
    <row r="13" spans="1:9" s="27" customFormat="1" ht="18" customHeight="1">
      <c r="A13" s="57" t="s">
        <v>172</v>
      </c>
      <c r="B13" s="45" t="s">
        <v>50</v>
      </c>
      <c r="C13" s="48">
        <f>31581131.06-C14</f>
        <v>3635777.6799999997</v>
      </c>
      <c r="D13" s="48">
        <f>80673407.39-D14</f>
        <v>52728054.010000005</v>
      </c>
      <c r="E13" s="20"/>
      <c r="F13" s="55"/>
      <c r="G13" s="55"/>
      <c r="I13" s="55"/>
    </row>
    <row r="14" spans="1:9" s="27" customFormat="1" ht="18" customHeight="1">
      <c r="A14" s="57" t="s">
        <v>173</v>
      </c>
      <c r="B14" s="45" t="s">
        <v>57</v>
      </c>
      <c r="C14" s="48">
        <f>'[1]管理费用'!E20</f>
        <v>27945353.38</v>
      </c>
      <c r="D14" s="48">
        <f>'[1]管理费用'!F20</f>
        <v>27945353.38</v>
      </c>
      <c r="E14" s="20"/>
      <c r="F14" s="55"/>
      <c r="G14" s="55"/>
      <c r="I14" s="55"/>
    </row>
    <row r="15" spans="1:9" s="27" customFormat="1" ht="18" customHeight="1">
      <c r="A15" s="47" t="s">
        <v>174</v>
      </c>
      <c r="B15" s="45" t="s">
        <v>175</v>
      </c>
      <c r="C15" s="48">
        <v>1618163.05</v>
      </c>
      <c r="D15" s="48">
        <v>19778556.89</v>
      </c>
      <c r="E15" s="56"/>
      <c r="F15" s="58"/>
      <c r="I15" s="55"/>
    </row>
    <row r="16" spans="1:9" s="27" customFormat="1" ht="18" customHeight="1">
      <c r="A16" s="47" t="s">
        <v>176</v>
      </c>
      <c r="B16" s="45" t="s">
        <v>61</v>
      </c>
      <c r="C16" s="48">
        <v>-301310.14</v>
      </c>
      <c r="D16" s="48">
        <v>-301310.14</v>
      </c>
      <c r="E16" s="20"/>
      <c r="F16" s="55"/>
      <c r="G16" s="55"/>
      <c r="I16" s="55"/>
    </row>
    <row r="17" spans="1:9" s="27" customFormat="1" ht="18" customHeight="1">
      <c r="A17" s="47" t="s">
        <v>177</v>
      </c>
      <c r="B17" s="45" t="s">
        <v>64</v>
      </c>
      <c r="C17" s="48"/>
      <c r="D17" s="48"/>
      <c r="E17" s="20"/>
      <c r="F17" s="55"/>
      <c r="G17" s="55"/>
      <c r="I17" s="55"/>
    </row>
    <row r="18" spans="1:9" s="27" customFormat="1" ht="18" customHeight="1">
      <c r="A18" s="47" t="s">
        <v>178</v>
      </c>
      <c r="B18" s="45" t="s">
        <v>67</v>
      </c>
      <c r="C18" s="48"/>
      <c r="D18" s="48"/>
      <c r="E18" s="20"/>
      <c r="F18" s="59"/>
      <c r="I18" s="55"/>
    </row>
    <row r="19" spans="1:9" s="27" customFormat="1" ht="18" customHeight="1">
      <c r="A19" s="47" t="s">
        <v>179</v>
      </c>
      <c r="B19" s="45" t="s">
        <v>69</v>
      </c>
      <c r="C19" s="48">
        <f>C5-C8-C11-C12-C13-C15-C16-C14</f>
        <v>1598259.2699999958</v>
      </c>
      <c r="D19" s="48">
        <f>D5-D8-D11-D12-D13-D15-D16-D14</f>
        <v>-25082387.25999995</v>
      </c>
      <c r="E19" s="20"/>
      <c r="F19" s="51"/>
      <c r="I19" s="55"/>
    </row>
    <row r="20" spans="1:9" s="27" customFormat="1" ht="18" customHeight="1">
      <c r="A20" s="47" t="s">
        <v>180</v>
      </c>
      <c r="B20" s="45" t="s">
        <v>71</v>
      </c>
      <c r="C20" s="48">
        <v>7941</v>
      </c>
      <c r="D20" s="48">
        <v>193967.6</v>
      </c>
      <c r="E20" s="60"/>
      <c r="I20" s="55"/>
    </row>
    <row r="21" spans="1:9" s="27" customFormat="1" ht="18" customHeight="1">
      <c r="A21" s="47" t="s">
        <v>181</v>
      </c>
      <c r="B21" s="45" t="s">
        <v>182</v>
      </c>
      <c r="C21" s="48"/>
      <c r="D21" s="48"/>
      <c r="E21" s="20"/>
      <c r="F21" s="55"/>
      <c r="I21" s="55"/>
    </row>
    <row r="22" spans="1:9" s="27" customFormat="1" ht="18" customHeight="1">
      <c r="A22" s="61" t="s">
        <v>183</v>
      </c>
      <c r="B22" s="45" t="s">
        <v>74</v>
      </c>
      <c r="C22" s="48">
        <f>C19+C20-C21</f>
        <v>1606200.2699999958</v>
      </c>
      <c r="D22" s="48">
        <f>D19+D20-D21</f>
        <v>-24888419.659999948</v>
      </c>
      <c r="E22" s="20"/>
      <c r="F22" s="55"/>
      <c r="I22" s="55"/>
    </row>
    <row r="23" spans="1:9" s="27" customFormat="1" ht="18" customHeight="1">
      <c r="A23" s="62" t="s">
        <v>184</v>
      </c>
      <c r="B23" s="45" t="s">
        <v>80</v>
      </c>
      <c r="C23" s="63"/>
      <c r="D23" s="63"/>
      <c r="E23" s="20"/>
      <c r="I23" s="55"/>
    </row>
    <row r="24" spans="1:9" s="27" customFormat="1" ht="18" customHeight="1">
      <c r="A24" s="24" t="s">
        <v>185</v>
      </c>
      <c r="B24" s="45" t="s">
        <v>186</v>
      </c>
      <c r="C24" s="64">
        <f>C22-C23</f>
        <v>1606200.2699999958</v>
      </c>
      <c r="D24" s="64">
        <f>D22-D23</f>
        <v>-24888419.659999948</v>
      </c>
      <c r="E24" s="20"/>
      <c r="F24" s="55"/>
      <c r="I24" s="55"/>
    </row>
    <row r="25" spans="3:4" s="27" customFormat="1" ht="14.25">
      <c r="C25" s="38"/>
      <c r="D25" s="38"/>
    </row>
    <row r="26" spans="3:4" s="27" customFormat="1" ht="14.25">
      <c r="C26" s="65"/>
      <c r="D26" s="38"/>
    </row>
    <row r="27" spans="3:4" s="27" customFormat="1" ht="14.25">
      <c r="C27" s="66"/>
      <c r="D27" s="38"/>
    </row>
    <row r="28" spans="3:4" s="27" customFormat="1" ht="14.25">
      <c r="C28" s="65"/>
      <c r="D28" s="38">
        <v>-24888419.66</v>
      </c>
    </row>
    <row r="29" spans="3:4" s="27" customFormat="1" ht="14.25">
      <c r="C29" s="65"/>
      <c r="D29" s="38"/>
    </row>
    <row r="30" spans="3:4" s="27" customFormat="1" ht="14.25">
      <c r="C30" s="65"/>
      <c r="D30" s="38"/>
    </row>
  </sheetData>
  <sheetProtection/>
  <mergeCells count="3">
    <mergeCell ref="A1:E1"/>
    <mergeCell ref="B3:C3"/>
    <mergeCell ref="D3:E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57.625" style="1" customWidth="1"/>
    <col min="2" max="2" width="25.875" style="4" customWidth="1"/>
    <col min="3" max="3" width="30.00390625" style="4" customWidth="1"/>
    <col min="4" max="4" width="25.625" style="1" customWidth="1"/>
    <col min="5" max="5" width="9.00390625" style="1" customWidth="1"/>
    <col min="6" max="6" width="17.25390625" style="1" bestFit="1" customWidth="1"/>
    <col min="7" max="16384" width="9.00390625" style="1" customWidth="1"/>
  </cols>
  <sheetData>
    <row r="1" spans="1:4" s="1" customFormat="1" ht="21" customHeight="1">
      <c r="A1" s="5" t="s">
        <v>187</v>
      </c>
      <c r="B1" s="5"/>
      <c r="C1" s="5"/>
      <c r="D1" s="5"/>
    </row>
    <row r="2" spans="1:4" s="2" customFormat="1" ht="19.5" customHeight="1">
      <c r="A2" s="6"/>
      <c r="B2" s="7"/>
      <c r="C2" s="8"/>
      <c r="D2" s="9" t="s">
        <v>188</v>
      </c>
    </row>
    <row r="3" spans="1:4" s="2" customFormat="1" ht="18" customHeight="1">
      <c r="A3" s="10" t="s">
        <v>4</v>
      </c>
      <c r="B3" s="11">
        <f>'[1]资产负债表'!I3</f>
        <v>44561</v>
      </c>
      <c r="C3" s="12"/>
      <c r="D3" s="13" t="s">
        <v>5</v>
      </c>
    </row>
    <row r="4" spans="1:4" s="3" customFormat="1" ht="15" customHeight="1">
      <c r="A4" s="14" t="s">
        <v>189</v>
      </c>
      <c r="B4" s="15" t="s">
        <v>190</v>
      </c>
      <c r="C4" s="16" t="s">
        <v>191</v>
      </c>
      <c r="D4" s="14" t="s">
        <v>192</v>
      </c>
    </row>
    <row r="5" spans="1:4" s="1" customFormat="1" ht="15" customHeight="1">
      <c r="A5" s="17" t="s">
        <v>193</v>
      </c>
      <c r="B5" s="18"/>
      <c r="C5" s="19"/>
      <c r="D5" s="20"/>
    </row>
    <row r="6" spans="1:6" s="1" customFormat="1" ht="15" customHeight="1">
      <c r="A6" s="21" t="s">
        <v>194</v>
      </c>
      <c r="B6" s="22">
        <v>72503203.49</v>
      </c>
      <c r="C6" s="22">
        <v>878589272.12</v>
      </c>
      <c r="D6" s="20"/>
      <c r="F6" s="23"/>
    </row>
    <row r="7" spans="1:6" s="1" customFormat="1" ht="15" customHeight="1">
      <c r="A7" s="21" t="s">
        <v>195</v>
      </c>
      <c r="B7" s="22"/>
      <c r="C7" s="22">
        <v>4690000</v>
      </c>
      <c r="D7" s="20"/>
      <c r="F7" s="23"/>
    </row>
    <row r="8" spans="1:6" s="1" customFormat="1" ht="15" customHeight="1">
      <c r="A8" s="21" t="s">
        <v>196</v>
      </c>
      <c r="B8" s="22">
        <v>1156166.8</v>
      </c>
      <c r="C8" s="22">
        <v>32505016.63</v>
      </c>
      <c r="D8" s="20"/>
      <c r="F8" s="23"/>
    </row>
    <row r="9" spans="1:6" s="1" customFormat="1" ht="15" customHeight="1">
      <c r="A9" s="24" t="s">
        <v>197</v>
      </c>
      <c r="B9" s="25"/>
      <c r="C9" s="25"/>
      <c r="D9" s="20"/>
      <c r="F9" s="23"/>
    </row>
    <row r="10" spans="1:6" s="1" customFormat="1" ht="15" customHeight="1">
      <c r="A10" s="24" t="s">
        <v>198</v>
      </c>
      <c r="B10" s="25"/>
      <c r="C10" s="25"/>
      <c r="D10" s="20"/>
      <c r="F10" s="23"/>
    </row>
    <row r="11" spans="1:6" s="1" customFormat="1" ht="15" customHeight="1">
      <c r="A11" s="21" t="s">
        <v>199</v>
      </c>
      <c r="B11" s="26">
        <v>73659370.29</v>
      </c>
      <c r="C11" s="26">
        <v>915784288.75</v>
      </c>
      <c r="D11" s="20"/>
      <c r="F11" s="23"/>
    </row>
    <row r="12" spans="1:6" s="1" customFormat="1" ht="15" customHeight="1">
      <c r="A12" s="21" t="s">
        <v>200</v>
      </c>
      <c r="B12" s="22">
        <v>152267325.56</v>
      </c>
      <c r="C12" s="22">
        <v>737426873.3</v>
      </c>
      <c r="D12" s="20"/>
      <c r="F12" s="23"/>
    </row>
    <row r="13" spans="1:6" s="1" customFormat="1" ht="15" customHeight="1">
      <c r="A13" s="21" t="s">
        <v>201</v>
      </c>
      <c r="B13" s="22">
        <v>3362846.3</v>
      </c>
      <c r="C13" s="22">
        <v>40591948.85</v>
      </c>
      <c r="D13" s="20"/>
      <c r="F13" s="23"/>
    </row>
    <row r="14" spans="1:6" s="1" customFormat="1" ht="15" customHeight="1">
      <c r="A14" s="21" t="s">
        <v>202</v>
      </c>
      <c r="B14" s="22">
        <v>7607063.47</v>
      </c>
      <c r="C14" s="22">
        <v>12875833.09</v>
      </c>
      <c r="D14" s="20"/>
      <c r="F14" s="23"/>
    </row>
    <row r="15" spans="1:6" s="1" customFormat="1" ht="15" customHeight="1">
      <c r="A15" s="21" t="s">
        <v>203</v>
      </c>
      <c r="B15" s="22">
        <v>5352747.38</v>
      </c>
      <c r="C15" s="22">
        <v>73231180.28</v>
      </c>
      <c r="D15" s="20"/>
      <c r="F15" s="23"/>
    </row>
    <row r="16" spans="1:6" s="1" customFormat="1" ht="15" customHeight="1">
      <c r="A16" s="24" t="s">
        <v>204</v>
      </c>
      <c r="B16" s="25"/>
      <c r="C16" s="25"/>
      <c r="D16" s="20"/>
      <c r="E16" s="27"/>
      <c r="F16" s="23"/>
    </row>
    <row r="17" spans="1:6" s="1" customFormat="1" ht="15" customHeight="1">
      <c r="A17" s="24" t="s">
        <v>205</v>
      </c>
      <c r="B17" s="25"/>
      <c r="C17" s="25"/>
      <c r="D17" s="20"/>
      <c r="F17" s="23"/>
    </row>
    <row r="18" spans="1:6" s="1" customFormat="1" ht="15" customHeight="1">
      <c r="A18" s="21" t="s">
        <v>206</v>
      </c>
      <c r="B18" s="26">
        <v>168589982.71</v>
      </c>
      <c r="C18" s="26">
        <v>864125835.52</v>
      </c>
      <c r="D18" s="20"/>
      <c r="F18" s="23"/>
    </row>
    <row r="19" spans="1:6" s="1" customFormat="1" ht="15" customHeight="1">
      <c r="A19" s="21" t="s">
        <v>207</v>
      </c>
      <c r="B19" s="26">
        <v>-94930612.42</v>
      </c>
      <c r="C19" s="26">
        <v>51658453.23</v>
      </c>
      <c r="D19" s="20"/>
      <c r="F19" s="23"/>
    </row>
    <row r="20" spans="1:6" s="1" customFormat="1" ht="15" customHeight="1">
      <c r="A20" s="17" t="s">
        <v>208</v>
      </c>
      <c r="B20" s="25"/>
      <c r="C20" s="25"/>
      <c r="D20" s="20"/>
      <c r="F20" s="23"/>
    </row>
    <row r="21" spans="1:6" s="1" customFormat="1" ht="15" customHeight="1">
      <c r="A21" s="21" t="s">
        <v>209</v>
      </c>
      <c r="B21" s="28"/>
      <c r="C21" s="28"/>
      <c r="D21" s="20"/>
      <c r="F21" s="23"/>
    </row>
    <row r="22" spans="1:6" s="1" customFormat="1" ht="15" customHeight="1">
      <c r="A22" s="21" t="s">
        <v>210</v>
      </c>
      <c r="B22" s="28"/>
      <c r="C22" s="28"/>
      <c r="D22" s="20"/>
      <c r="F22" s="23"/>
    </row>
    <row r="23" spans="1:6" s="1" customFormat="1" ht="15" customHeight="1">
      <c r="A23" s="21" t="s">
        <v>211</v>
      </c>
      <c r="B23" s="29"/>
      <c r="C23" s="29"/>
      <c r="D23" s="20"/>
      <c r="F23" s="23"/>
    </row>
    <row r="24" spans="1:6" s="1" customFormat="1" ht="15" customHeight="1">
      <c r="A24" s="21" t="s">
        <v>212</v>
      </c>
      <c r="B24" s="29"/>
      <c r="C24" s="29"/>
      <c r="D24" s="20"/>
      <c r="F24" s="23"/>
    </row>
    <row r="25" spans="1:6" s="1" customFormat="1" ht="15" customHeight="1">
      <c r="A25" s="24" t="s">
        <v>213</v>
      </c>
      <c r="B25" s="30"/>
      <c r="C25" s="30"/>
      <c r="D25" s="20"/>
      <c r="F25" s="23"/>
    </row>
    <row r="26" spans="1:6" s="1" customFormat="1" ht="15" customHeight="1">
      <c r="A26" s="24" t="s">
        <v>214</v>
      </c>
      <c r="B26" s="30"/>
      <c r="C26" s="30"/>
      <c r="D26" s="20"/>
      <c r="F26" s="23"/>
    </row>
    <row r="27" spans="1:6" s="1" customFormat="1" ht="15" customHeight="1">
      <c r="A27" s="21" t="s">
        <v>215</v>
      </c>
      <c r="B27" s="29"/>
      <c r="C27" s="29"/>
      <c r="D27" s="20"/>
      <c r="F27" s="23"/>
    </row>
    <row r="28" spans="1:6" s="1" customFormat="1" ht="15" customHeight="1">
      <c r="A28" s="21" t="s">
        <v>216</v>
      </c>
      <c r="B28" s="22">
        <v>1865450</v>
      </c>
      <c r="C28" s="22">
        <v>7120912.76</v>
      </c>
      <c r="D28" s="20"/>
      <c r="F28" s="23"/>
    </row>
    <row r="29" spans="1:6" s="1" customFormat="1" ht="15" customHeight="1">
      <c r="A29" s="21" t="s">
        <v>217</v>
      </c>
      <c r="B29" s="28"/>
      <c r="C29" s="28"/>
      <c r="D29" s="20"/>
      <c r="F29" s="23"/>
    </row>
    <row r="30" spans="1:6" s="1" customFormat="1" ht="15" customHeight="1">
      <c r="A30" s="21" t="s">
        <v>218</v>
      </c>
      <c r="B30" s="28"/>
      <c r="C30" s="28"/>
      <c r="D30" s="20"/>
      <c r="F30" s="23"/>
    </row>
    <row r="31" spans="1:6" s="1" customFormat="1" ht="15" customHeight="1">
      <c r="A31" s="24" t="s">
        <v>219</v>
      </c>
      <c r="B31" s="25"/>
      <c r="C31" s="25"/>
      <c r="D31" s="20"/>
      <c r="F31" s="23"/>
    </row>
    <row r="32" spans="1:6" s="1" customFormat="1" ht="15" customHeight="1">
      <c r="A32" s="24" t="s">
        <v>220</v>
      </c>
      <c r="B32" s="25"/>
      <c r="C32" s="25"/>
      <c r="D32" s="20"/>
      <c r="F32" s="23"/>
    </row>
    <row r="33" spans="1:6" s="1" customFormat="1" ht="15" customHeight="1">
      <c r="A33" s="21" t="s">
        <v>206</v>
      </c>
      <c r="B33" s="26">
        <v>1865450</v>
      </c>
      <c r="C33" s="26">
        <v>7120912.76</v>
      </c>
      <c r="D33" s="20"/>
      <c r="F33" s="23"/>
    </row>
    <row r="34" spans="1:6" s="1" customFormat="1" ht="15" customHeight="1">
      <c r="A34" s="21" t="s">
        <v>221</v>
      </c>
      <c r="B34" s="26">
        <v>-1865450</v>
      </c>
      <c r="C34" s="26">
        <v>-7120912.76</v>
      </c>
      <c r="D34" s="20"/>
      <c r="F34" s="23"/>
    </row>
    <row r="35" spans="1:6" s="1" customFormat="1" ht="15" customHeight="1">
      <c r="A35" s="17" t="s">
        <v>222</v>
      </c>
      <c r="B35" s="25"/>
      <c r="C35" s="25"/>
      <c r="D35" s="20"/>
      <c r="F35" s="23"/>
    </row>
    <row r="36" spans="1:6" s="1" customFormat="1" ht="15" customHeight="1">
      <c r="A36" s="21" t="s">
        <v>223</v>
      </c>
      <c r="B36" s="28"/>
      <c r="C36" s="28"/>
      <c r="D36" s="20"/>
      <c r="F36" s="23"/>
    </row>
    <row r="37" spans="1:6" s="1" customFormat="1" ht="15" customHeight="1">
      <c r="A37" s="21" t="s">
        <v>224</v>
      </c>
      <c r="B37" s="22">
        <v>150000000</v>
      </c>
      <c r="C37" s="22">
        <v>468000000</v>
      </c>
      <c r="D37" s="20"/>
      <c r="F37" s="23"/>
    </row>
    <row r="38" spans="1:6" s="1" customFormat="1" ht="15" customHeight="1">
      <c r="A38" s="21" t="s">
        <v>225</v>
      </c>
      <c r="B38" s="28"/>
      <c r="C38" s="28"/>
      <c r="D38" s="20"/>
      <c r="F38" s="23"/>
    </row>
    <row r="39" spans="1:6" s="1" customFormat="1" ht="15" customHeight="1">
      <c r="A39" s="24" t="s">
        <v>226</v>
      </c>
      <c r="B39" s="25"/>
      <c r="C39" s="25"/>
      <c r="D39" s="20"/>
      <c r="F39" s="23"/>
    </row>
    <row r="40" spans="1:6" s="1" customFormat="1" ht="15" customHeight="1">
      <c r="A40" s="24" t="s">
        <v>227</v>
      </c>
      <c r="B40" s="25"/>
      <c r="C40" s="25"/>
      <c r="D40" s="20"/>
      <c r="F40" s="23"/>
    </row>
    <row r="41" spans="1:6" s="1" customFormat="1" ht="15" customHeight="1">
      <c r="A41" s="21" t="s">
        <v>215</v>
      </c>
      <c r="B41" s="26">
        <v>150000000</v>
      </c>
      <c r="C41" s="26">
        <v>468000000</v>
      </c>
      <c r="D41" s="20"/>
      <c r="F41" s="23"/>
    </row>
    <row r="42" spans="1:6" s="1" customFormat="1" ht="15" customHeight="1">
      <c r="A42" s="21" t="s">
        <v>228</v>
      </c>
      <c r="B42" s="22">
        <v>40000000</v>
      </c>
      <c r="C42" s="22">
        <v>518000000</v>
      </c>
      <c r="D42" s="20"/>
      <c r="F42" s="23"/>
    </row>
    <row r="43" spans="1:6" s="1" customFormat="1" ht="15" customHeight="1">
      <c r="A43" s="21" t="s">
        <v>229</v>
      </c>
      <c r="B43" s="22">
        <v>3105900.02</v>
      </c>
      <c r="C43" s="22">
        <v>19980541.06</v>
      </c>
      <c r="D43" s="20"/>
      <c r="F43" s="23"/>
    </row>
    <row r="44" spans="1:6" s="1" customFormat="1" ht="15" customHeight="1">
      <c r="A44" s="21" t="s">
        <v>230</v>
      </c>
      <c r="B44" s="28"/>
      <c r="C44" s="28"/>
      <c r="D44" s="20"/>
      <c r="F44" s="23"/>
    </row>
    <row r="45" spans="1:6" s="1" customFormat="1" ht="15" customHeight="1">
      <c r="A45" s="24" t="s">
        <v>231</v>
      </c>
      <c r="B45" s="25"/>
      <c r="C45" s="25"/>
      <c r="D45" s="20"/>
      <c r="F45" s="23"/>
    </row>
    <row r="46" spans="1:6" s="1" customFormat="1" ht="15" customHeight="1">
      <c r="A46" s="24" t="s">
        <v>232</v>
      </c>
      <c r="B46" s="25"/>
      <c r="C46" s="25"/>
      <c r="D46" s="20"/>
      <c r="F46" s="23"/>
    </row>
    <row r="47" spans="1:6" s="1" customFormat="1" ht="15" customHeight="1">
      <c r="A47" s="21" t="s">
        <v>206</v>
      </c>
      <c r="B47" s="26">
        <v>43105900.02</v>
      </c>
      <c r="C47" s="26">
        <v>537980541.06</v>
      </c>
      <c r="D47" s="20"/>
      <c r="F47" s="23"/>
    </row>
    <row r="48" spans="1:6" s="1" customFormat="1" ht="15" customHeight="1">
      <c r="A48" s="21" t="s">
        <v>233</v>
      </c>
      <c r="B48" s="26">
        <v>106894099.98</v>
      </c>
      <c r="C48" s="26">
        <v>-69980541.06</v>
      </c>
      <c r="D48" s="20"/>
      <c r="F48" s="23"/>
    </row>
    <row r="49" spans="1:6" s="1" customFormat="1" ht="15" customHeight="1">
      <c r="A49" s="17" t="s">
        <v>234</v>
      </c>
      <c r="B49" s="28"/>
      <c r="C49" s="28"/>
      <c r="D49" s="20"/>
      <c r="F49" s="23"/>
    </row>
    <row r="50" spans="1:6" s="1" customFormat="1" ht="15" customHeight="1">
      <c r="A50" s="17" t="s">
        <v>235</v>
      </c>
      <c r="B50" s="26">
        <v>10098037.56</v>
      </c>
      <c r="C50" s="26">
        <v>-25443000.59</v>
      </c>
      <c r="D50" s="20"/>
      <c r="F50" s="23"/>
    </row>
    <row r="51" spans="1:4" s="1" customFormat="1" ht="14.25" customHeight="1" hidden="1">
      <c r="A51" s="31"/>
      <c r="B51" s="32"/>
      <c r="C51" s="32"/>
      <c r="D51" s="33"/>
    </row>
    <row r="52" spans="1:4" s="1" customFormat="1" ht="14.25" hidden="1">
      <c r="A52" s="6"/>
      <c r="B52" s="7"/>
      <c r="C52" s="7"/>
      <c r="D52" s="34"/>
    </row>
    <row r="53" spans="2:4" s="1" customFormat="1" ht="14.25">
      <c r="B53" s="4"/>
      <c r="C53" s="35"/>
      <c r="D53" s="36"/>
    </row>
    <row r="54" spans="2:6" s="1" customFormat="1" ht="14.25">
      <c r="B54" s="37"/>
      <c r="C54" s="37">
        <f>C50+'[1]资产负债表'!C7-'[1]资产负债表'!F7</f>
        <v>0</v>
      </c>
      <c r="D54" s="37"/>
      <c r="E54" s="37"/>
      <c r="F54" s="36"/>
    </row>
    <row r="55" spans="2:6" s="1" customFormat="1" ht="14.25">
      <c r="B55" s="37"/>
      <c r="C55" s="37"/>
      <c r="D55" s="36"/>
      <c r="E55" s="36"/>
      <c r="F55" s="36"/>
    </row>
    <row r="56" spans="2:4" s="1" customFormat="1" ht="14.25">
      <c r="B56" s="35"/>
      <c r="C56" s="35"/>
      <c r="D56" s="36"/>
    </row>
    <row r="57" spans="2:3" s="1" customFormat="1" ht="14.25">
      <c r="B57" s="35"/>
      <c r="C57" s="4"/>
    </row>
    <row r="58" spans="2:3" s="1" customFormat="1" ht="14.25">
      <c r="B58" s="35"/>
      <c r="C58" s="4"/>
    </row>
  </sheetData>
  <sheetProtection/>
  <mergeCells count="2">
    <mergeCell ref="A1:D1"/>
    <mergeCell ref="B51:C5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姗姗姗</cp:lastModifiedBy>
  <dcterms:created xsi:type="dcterms:W3CDTF">2022-01-21T07:54:53Z</dcterms:created>
  <dcterms:modified xsi:type="dcterms:W3CDTF">2022-01-21T08:20:06Z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